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4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<sst xmlns="http://schemas.openxmlformats.org/spreadsheetml/2006/main" count="240" uniqueCount="146">
  <si>
    <t xml:space="preserve">План сметы доходов и расходов по ООО "ЖЭУ-1" </t>
  </si>
  <si>
    <t>на 2 полугодие 2015 года.</t>
  </si>
  <si>
    <t>№ п\п</t>
  </si>
  <si>
    <t>наименование статей</t>
  </si>
  <si>
    <t>ед. изм</t>
  </si>
  <si>
    <t>План</t>
  </si>
  <si>
    <t>кол-во</t>
  </si>
  <si>
    <t>тариф</t>
  </si>
  <si>
    <t>сумма, тыс.руб</t>
  </si>
  <si>
    <t xml:space="preserve">Соц. найм </t>
  </si>
  <si>
    <t>т.м2</t>
  </si>
  <si>
    <t>Соц. найм с. Бабанинка</t>
  </si>
  <si>
    <t>Доходы</t>
  </si>
  <si>
    <t>Содержание и ремонт жилого фонда</t>
  </si>
  <si>
    <t>в том числе</t>
  </si>
  <si>
    <t xml:space="preserve"> - МКД 5-ти этажные</t>
  </si>
  <si>
    <t xml:space="preserve"> - МКД 9-ти этажные</t>
  </si>
  <si>
    <t xml:space="preserve"> - МКД, повыш.высотности (14 этажные)</t>
  </si>
  <si>
    <t xml:space="preserve"> - с.Бабанинка</t>
  </si>
  <si>
    <t>Техническое обслуживание нежилого фонда</t>
  </si>
  <si>
    <t>Платные услуги</t>
  </si>
  <si>
    <t>т.руб.</t>
  </si>
  <si>
    <t>Аренда, в т.ч.</t>
  </si>
  <si>
    <t>Размешение тех. оборудования, антен</t>
  </si>
  <si>
    <t xml:space="preserve">Размешение реклам. Конструкции </t>
  </si>
  <si>
    <t>Размещение рекл.- иформ. щитов</t>
  </si>
  <si>
    <t>Прочие доходы:</t>
  </si>
  <si>
    <t>Возмещение 4%</t>
  </si>
  <si>
    <t>Ограничение и востановл. электропотребления</t>
  </si>
  <si>
    <t>РАЦ доставка квитанций</t>
  </si>
  <si>
    <t>Расходы</t>
  </si>
  <si>
    <t>Прямые расходы</t>
  </si>
  <si>
    <r>
      <t xml:space="preserve">Обслуживание лифтового хоз-ва </t>
    </r>
    <r>
      <rPr>
        <sz val="10"/>
        <rFont val="Arial Narrow"/>
        <family val="2"/>
      </rPr>
      <t>(содержание, осмотр,освидетельствование)</t>
    </r>
  </si>
  <si>
    <t>т.р.</t>
  </si>
  <si>
    <t xml:space="preserve">Вывоз и захоронение ТБО </t>
  </si>
  <si>
    <t>ФОТ рабочих</t>
  </si>
  <si>
    <t>чел.</t>
  </si>
  <si>
    <t>Отчисления (20.2%)</t>
  </si>
  <si>
    <t>%</t>
  </si>
  <si>
    <t>Материалы на содержание и благоустройство ЖФ :</t>
  </si>
  <si>
    <t>Текущий ремонт:</t>
  </si>
  <si>
    <t xml:space="preserve">  - ремонт межпанельных швов </t>
  </si>
  <si>
    <t>м.п.</t>
  </si>
  <si>
    <t>- герметизация м/п швов</t>
  </si>
  <si>
    <t xml:space="preserve">- ремонт температурного  шва с оцинковкой </t>
  </si>
  <si>
    <t xml:space="preserve">  - ремонт кровли</t>
  </si>
  <si>
    <t>м2</t>
  </si>
  <si>
    <t xml:space="preserve"> - своими силами</t>
  </si>
  <si>
    <t xml:space="preserve"> - подрядными организациями</t>
  </si>
  <si>
    <t xml:space="preserve">  - ремонт кровли балконных козырьков  и входов в подъезд:</t>
  </si>
  <si>
    <t>1000 / 1400</t>
  </si>
  <si>
    <t xml:space="preserve"> - балконные козырьки</t>
  </si>
  <si>
    <t>м.2</t>
  </si>
  <si>
    <t xml:space="preserve"> - козырьки входа в подъезд</t>
  </si>
  <si>
    <t xml:space="preserve">  - косметический ремонт подъездов, в т.ч.:</t>
  </si>
  <si>
    <t>шт</t>
  </si>
  <si>
    <t>150000/70000</t>
  </si>
  <si>
    <t xml:space="preserve">  - ремонт внутридомовых инженерных систем:</t>
  </si>
  <si>
    <t xml:space="preserve"> - ремонт электрооборудования</t>
  </si>
  <si>
    <t xml:space="preserve"> - ремонт сантехнического оборудования</t>
  </si>
  <si>
    <t>Ремонт оконных блоков</t>
  </si>
  <si>
    <t xml:space="preserve">   - полная замена блоков</t>
  </si>
  <si>
    <t xml:space="preserve">   - ремонт оконных блоков</t>
  </si>
  <si>
    <t xml:space="preserve">   - остекление </t>
  </si>
  <si>
    <t xml:space="preserve">  - ремонт конструктивных элементов зданий:</t>
  </si>
  <si>
    <t xml:space="preserve"> -дверь деревянная (мусорокамеры)</t>
  </si>
  <si>
    <t xml:space="preserve"> -замена тамбурных  деревянных дверей(замена оф. двери)</t>
  </si>
  <si>
    <t xml:space="preserve"> - замена дверей металлических (входных)</t>
  </si>
  <si>
    <t xml:space="preserve"> -загрузочные клапаны мусоропровода</t>
  </si>
  <si>
    <t xml:space="preserve"> - почтовые ящики</t>
  </si>
  <si>
    <t xml:space="preserve"> - ремонт ступеней, отмостки</t>
  </si>
  <si>
    <t>м3</t>
  </si>
  <si>
    <t xml:space="preserve"> - ремонт дверей</t>
  </si>
  <si>
    <r>
      <t xml:space="preserve">  - резервный фонд (</t>
    </r>
    <r>
      <rPr>
        <sz val="8"/>
        <rFont val="Arial Narrow"/>
        <family val="2"/>
      </rPr>
      <t>для аварийного ремонта МКД)</t>
    </r>
  </si>
  <si>
    <t>Услуги сторонних организаций:</t>
  </si>
  <si>
    <t xml:space="preserve">    - услуги стороннего транспорта</t>
  </si>
  <si>
    <t xml:space="preserve">    - услуги СЭС по обработке подвальных помещений</t>
  </si>
  <si>
    <t>м.2.</t>
  </si>
  <si>
    <t xml:space="preserve">   - страхование гражданской ответственности</t>
  </si>
  <si>
    <t xml:space="preserve">  - поверка приборов учета тепловой энергии</t>
  </si>
  <si>
    <t xml:space="preserve">   - электроизмерение жилых домов</t>
  </si>
  <si>
    <t xml:space="preserve">  - измерение уровня шума</t>
  </si>
  <si>
    <t xml:space="preserve">  -  вывоз и захоронение строит отходов (талоны на мусор)</t>
  </si>
  <si>
    <t xml:space="preserve">   - работы по проверке вытяжки</t>
  </si>
  <si>
    <t xml:space="preserve">  - выдача тех .условий на установку приборов учета</t>
  </si>
  <si>
    <t xml:space="preserve">-услуги по обезвреживанию с последующим фракционным захоронением веток, деревьев </t>
  </si>
  <si>
    <t>Прочие прямые расходы:</t>
  </si>
  <si>
    <t>Охрана труда, в том числе:</t>
  </si>
  <si>
    <t xml:space="preserve">           обучение персонала</t>
  </si>
  <si>
    <t xml:space="preserve">          спец. одежда</t>
  </si>
  <si>
    <t xml:space="preserve">          синтетические моющие средства</t>
  </si>
  <si>
    <t xml:space="preserve">оплата больничных листов </t>
  </si>
  <si>
    <t>Утилизация ртутьсодержащих ламп</t>
  </si>
  <si>
    <t>Промывка и опрессовка (использ. Воды)</t>
  </si>
  <si>
    <t>Общеэксплуатационные расходы:</t>
  </si>
  <si>
    <t xml:space="preserve">Отчисление МУП РАЦ </t>
  </si>
  <si>
    <t xml:space="preserve">   - ФОТ  РС и С</t>
  </si>
  <si>
    <t>чел</t>
  </si>
  <si>
    <t xml:space="preserve">   - отчисления (20.2%)</t>
  </si>
  <si>
    <t>Расходы на содержание офиса</t>
  </si>
  <si>
    <t xml:space="preserve"> Арендная плата за помещение (с НДС)</t>
  </si>
  <si>
    <t>материалы на содержание офиса</t>
  </si>
  <si>
    <t>Коммунальные услуги:</t>
  </si>
  <si>
    <t xml:space="preserve">   -хол. Вода,водоотведение</t>
  </si>
  <si>
    <t>47,64/22,82</t>
  </si>
  <si>
    <t xml:space="preserve">   -отопление, ГВС</t>
  </si>
  <si>
    <t>Гкалл</t>
  </si>
  <si>
    <t xml:space="preserve">   -электроэнергия </t>
  </si>
  <si>
    <t>кВТ</t>
  </si>
  <si>
    <t>Прочие общеэксплуатационные расходы</t>
  </si>
  <si>
    <t>Компенс. за использование личного ав/транспорта</t>
  </si>
  <si>
    <t xml:space="preserve"> Приобретение  орг/техники</t>
  </si>
  <si>
    <t xml:space="preserve"> Проведение инвентаризации жилых домов</t>
  </si>
  <si>
    <t>Аудиторская проверка</t>
  </si>
  <si>
    <t xml:space="preserve"> Програмое обеспечение :</t>
  </si>
  <si>
    <t xml:space="preserve">      Аудит и Консалтинг</t>
  </si>
  <si>
    <t xml:space="preserve">     Сбис(электронная отчетность)</t>
  </si>
  <si>
    <t>Информационные услуги «Консультант Плюс»</t>
  </si>
  <si>
    <t>приобретение оргтехники</t>
  </si>
  <si>
    <t xml:space="preserve"> Гос. пошлина, штрафы</t>
  </si>
  <si>
    <t>Размещение инф. Материал СМИ,отправка писем,прием платежей,подписка на газеты и журналы:</t>
  </si>
  <si>
    <t xml:space="preserve"> - размещение информационных материалов в СМИ</t>
  </si>
  <si>
    <t xml:space="preserve"> - отправка писем</t>
  </si>
  <si>
    <t xml:space="preserve"> - подписка на газеты и журналы</t>
  </si>
  <si>
    <t xml:space="preserve"> Канц. товары, заправка картриджей, ремонт и обслуживание орг.техники:</t>
  </si>
  <si>
    <t xml:space="preserve"> - канц. товары</t>
  </si>
  <si>
    <t xml:space="preserve"> - заправка катриджей</t>
  </si>
  <si>
    <t xml:space="preserve"> - ремонт и обслуживание оргтехники</t>
  </si>
  <si>
    <t>оплата за медицинский осмотр при устройстве на работу</t>
  </si>
  <si>
    <t>2ч/мес.</t>
  </si>
  <si>
    <t>1294руб./чел.</t>
  </si>
  <si>
    <t xml:space="preserve"> Услуги почты</t>
  </si>
  <si>
    <t xml:space="preserve"> Услуги банка</t>
  </si>
  <si>
    <t xml:space="preserve"> Услуги тел. связи</t>
  </si>
  <si>
    <t>Интернет</t>
  </si>
  <si>
    <t>Командировочные расходы</t>
  </si>
  <si>
    <t>услуги диспетчерской службы</t>
  </si>
  <si>
    <t>расходы по доставке ЕПД</t>
  </si>
  <si>
    <t>Отчет по окружающей среде, негатив.воздействие</t>
  </si>
  <si>
    <t>Налог по негативному воздействию на окруж.среду</t>
  </si>
  <si>
    <t>Налог УСНО 1%</t>
  </si>
  <si>
    <t>Финансовый результат</t>
  </si>
  <si>
    <t>Генеральный директор ООО "ЖЭУ-1"</t>
  </si>
  <si>
    <t>А.И.Труфанов</t>
  </si>
  <si>
    <t>Экономист</t>
  </si>
  <si>
    <t>С.А.Старостина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</si>
</sst>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.0"/>
    <numFmt numFmtId="167" formatCode="#,##0"/>
    <numFmt numFmtId="168" formatCode="0.0"/>
    <numFmt numFmtId="169" formatCode="0"/>
  </numFmts>
  <fonts count="21">
    <font>
      <sz val="10"/>
      <name val="Arial"/>
      <family val="2"/>
    </font>
    <font>
      <sz val="7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5"/>
      <name val="Arial Narrow"/>
      <family val="2"/>
    </font>
    <font>
      <b/>
      <u val="single"/>
      <sz val="16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u val="single"/>
      <sz val="14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Fill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/>
    </xf>
    <xf numFmtId="164" fontId="12" fillId="0" borderId="1" xfId="0" applyFont="1" applyFill="1" applyBorder="1" applyAlignment="1">
      <alignment horizontal="left" vertical="center" wrapText="1"/>
    </xf>
    <xf numFmtId="164" fontId="12" fillId="0" borderId="1" xfId="0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4" fontId="12" fillId="0" borderId="0" xfId="0" applyFont="1" applyFill="1" applyAlignment="1">
      <alignment/>
    </xf>
    <xf numFmtId="164" fontId="11" fillId="0" borderId="2" xfId="0" applyNumberFormat="1" applyFont="1" applyFill="1" applyBorder="1" applyAlignment="1">
      <alignment horizontal="center"/>
    </xf>
    <xf numFmtId="164" fontId="13" fillId="2" borderId="1" xfId="0" applyFont="1" applyFill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15" fillId="0" borderId="1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left" vertical="center" wrapText="1"/>
    </xf>
    <xf numFmtId="164" fontId="14" fillId="0" borderId="1" xfId="0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10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/>
    </xf>
    <xf numFmtId="164" fontId="9" fillId="0" borderId="3" xfId="0" applyFont="1" applyFill="1" applyBorder="1" applyAlignment="1">
      <alignment horizontal="left" vertical="center" wrapText="1"/>
    </xf>
    <xf numFmtId="164" fontId="8" fillId="3" borderId="1" xfId="0" applyFont="1" applyFill="1" applyBorder="1" applyAlignment="1">
      <alignment horizontal="left" vertical="center" wrapText="1"/>
    </xf>
    <xf numFmtId="164" fontId="9" fillId="3" borderId="1" xfId="0" applyFont="1" applyFill="1" applyBorder="1" applyAlignment="1">
      <alignment horizontal="center"/>
    </xf>
    <xf numFmtId="165" fontId="14" fillId="3" borderId="1" xfId="0" applyNumberFormat="1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left" vertical="center" wrapText="1"/>
    </xf>
    <xf numFmtId="164" fontId="17" fillId="0" borderId="1" xfId="0" applyFont="1" applyFill="1" applyBorder="1" applyAlignment="1">
      <alignment horizontal="left" vertical="center" wrapText="1"/>
    </xf>
    <xf numFmtId="164" fontId="18" fillId="0" borderId="1" xfId="0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164" fontId="18" fillId="0" borderId="1" xfId="0" applyFont="1" applyFill="1" applyBorder="1" applyAlignment="1">
      <alignment horizontal="left" vertical="center" wrapText="1"/>
    </xf>
    <xf numFmtId="167" fontId="9" fillId="0" borderId="1" xfId="0" applyNumberFormat="1" applyFont="1" applyFill="1" applyBorder="1" applyAlignment="1">
      <alignment horizontal="left"/>
    </xf>
    <xf numFmtId="167" fontId="9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left"/>
    </xf>
    <xf numFmtId="168" fontId="7" fillId="0" borderId="1" xfId="0" applyNumberFormat="1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144"/>
  <sheetViews>
    <sheetView tabSelected="1" zoomScale="110" zoomScaleNormal="110" workbookViewId="0" topLeftCell="A106">
      <selection activeCell="F74" sqref="F74"/>
    </sheetView>
  </sheetViews>
  <sheetFormatPr defaultColWidth="9.140625" defaultRowHeight="12.75"/>
  <cols>
    <col min="1" max="1" width="2.7109375" style="1" customWidth="1"/>
    <col min="2" max="2" width="37.57421875" style="2" customWidth="1"/>
    <col min="3" max="3" width="5.28125" style="2" customWidth="1"/>
    <col min="4" max="4" width="9.421875" style="3" customWidth="1"/>
    <col min="5" max="6" width="12.28125" style="3" customWidth="1"/>
    <col min="7" max="16384" width="9.140625" style="2" customWidth="1"/>
  </cols>
  <sheetData>
    <row r="1" spans="1:6" s="5" customFormat="1" ht="12.75">
      <c r="A1" s="4"/>
      <c r="B1" s="4"/>
      <c r="C1" s="4"/>
      <c r="D1" s="4"/>
      <c r="E1" s="4"/>
      <c r="F1" s="4"/>
    </row>
    <row r="2" spans="1:6" s="5" customFormat="1" ht="12.75">
      <c r="A2" s="6" t="s">
        <v>0</v>
      </c>
      <c r="B2" s="4"/>
      <c r="C2" s="4"/>
      <c r="D2" s="4"/>
      <c r="E2" s="4"/>
      <c r="F2" s="4"/>
    </row>
    <row r="3" spans="1:6" s="5" customFormat="1" ht="12.75">
      <c r="A3" s="7" t="s">
        <v>1</v>
      </c>
      <c r="B3" s="7"/>
      <c r="C3" s="7"/>
      <c r="D3" s="7"/>
      <c r="E3" s="7"/>
      <c r="F3" s="7"/>
    </row>
    <row r="4" spans="1:6" s="12" customFormat="1" ht="19.5" customHeight="1">
      <c r="A4" s="8" t="s">
        <v>2</v>
      </c>
      <c r="B4" s="9" t="s">
        <v>3</v>
      </c>
      <c r="C4" s="10" t="s">
        <v>4</v>
      </c>
      <c r="D4" s="11" t="s">
        <v>5</v>
      </c>
      <c r="E4" s="11"/>
      <c r="F4" s="11"/>
    </row>
    <row r="5" spans="1:6" s="14" customFormat="1" ht="20.25" customHeight="1">
      <c r="A5" s="8"/>
      <c r="B5" s="9"/>
      <c r="C5" s="10"/>
      <c r="D5" s="13" t="s">
        <v>6</v>
      </c>
      <c r="E5" s="13" t="s">
        <v>7</v>
      </c>
      <c r="F5" s="13" t="s">
        <v>8</v>
      </c>
    </row>
    <row r="6" spans="1:6" s="19" customFormat="1" ht="12.75">
      <c r="A6" s="15"/>
      <c r="B6" s="16" t="s">
        <v>9</v>
      </c>
      <c r="C6" s="17"/>
      <c r="D6" s="18"/>
      <c r="E6" s="18"/>
      <c r="F6" s="18">
        <f>F7+F8</f>
        <v>737.8660872</v>
      </c>
    </row>
    <row r="7" spans="1:6" s="19" customFormat="1" ht="12.75">
      <c r="A7" s="20"/>
      <c r="B7" s="16" t="s">
        <v>9</v>
      </c>
      <c r="C7" s="17" t="s">
        <v>10</v>
      </c>
      <c r="D7" s="18">
        <v>16.2</v>
      </c>
      <c r="E7" s="18">
        <v>7.5</v>
      </c>
      <c r="F7" s="18">
        <f>D7*E7*6</f>
        <v>729</v>
      </c>
    </row>
    <row r="8" spans="1:6" s="19" customFormat="1" ht="12.75">
      <c r="A8" s="20"/>
      <c r="B8" s="16" t="s">
        <v>11</v>
      </c>
      <c r="C8" s="17" t="s">
        <v>10</v>
      </c>
      <c r="D8" s="18">
        <v>0.23624</v>
      </c>
      <c r="E8" s="18">
        <f>6.95*0.9</f>
        <v>6.255</v>
      </c>
      <c r="F8" s="18">
        <f>D8*E8*6</f>
        <v>8.866087199999999</v>
      </c>
    </row>
    <row r="9" spans="1:6" ht="16.5" customHeight="1">
      <c r="A9" s="21" t="s">
        <v>12</v>
      </c>
      <c r="B9" s="21"/>
      <c r="C9" s="22"/>
      <c r="D9" s="23"/>
      <c r="E9" s="24"/>
      <c r="F9" s="25">
        <f>F10+F17+F18+F19+F20+F26</f>
        <v>28007.46622044</v>
      </c>
    </row>
    <row r="10" spans="1:6" ht="24.75" customHeight="1">
      <c r="A10" s="26">
        <v>1</v>
      </c>
      <c r="B10" s="27" t="s">
        <v>13</v>
      </c>
      <c r="C10" s="28" t="s">
        <v>10</v>
      </c>
      <c r="D10" s="29">
        <f>D12+D13+D16+D14+D15</f>
        <v>247.45653000000001</v>
      </c>
      <c r="E10" s="30"/>
      <c r="F10" s="31">
        <f>F12+F13+F16+F14+F15</f>
        <v>27148.282542</v>
      </c>
    </row>
    <row r="11" spans="1:6" ht="12" customHeight="1">
      <c r="A11" s="26"/>
      <c r="B11" s="32" t="s">
        <v>14</v>
      </c>
      <c r="C11" s="28"/>
      <c r="D11" s="33"/>
      <c r="E11" s="30"/>
      <c r="F11" s="31"/>
    </row>
    <row r="12" spans="1:6" ht="12.75" hidden="1">
      <c r="A12" s="26"/>
      <c r="B12" s="32" t="s">
        <v>15</v>
      </c>
      <c r="C12" s="28" t="s">
        <v>10</v>
      </c>
      <c r="D12" s="33"/>
      <c r="E12" s="33"/>
      <c r="F12" s="34"/>
    </row>
    <row r="13" spans="1:6" ht="12.75">
      <c r="A13" s="26"/>
      <c r="B13" s="32" t="s">
        <v>16</v>
      </c>
      <c r="C13" s="28" t="s">
        <v>10</v>
      </c>
      <c r="D13" s="33">
        <v>246.7638</v>
      </c>
      <c r="E13" s="33">
        <v>18.3</v>
      </c>
      <c r="F13" s="34">
        <f>E13*D13*6</f>
        <v>27094.665240000002</v>
      </c>
    </row>
    <row r="14" spans="1:6" ht="12.75" hidden="1">
      <c r="A14" s="26"/>
      <c r="B14" s="32" t="s">
        <v>17</v>
      </c>
      <c r="C14" s="28"/>
      <c r="D14" s="33"/>
      <c r="E14" s="33"/>
      <c r="F14" s="34">
        <f>E14*D14*6</f>
        <v>0</v>
      </c>
    </row>
    <row r="15" spans="1:6" ht="12.75">
      <c r="A15" s="26"/>
      <c r="B15" s="32" t="s">
        <v>18</v>
      </c>
      <c r="C15" s="28" t="s">
        <v>10</v>
      </c>
      <c r="D15" s="33">
        <v>0.69273</v>
      </c>
      <c r="E15" s="33">
        <v>12.9</v>
      </c>
      <c r="F15" s="34">
        <f>E15*D15*6</f>
        <v>53.617301999999995</v>
      </c>
    </row>
    <row r="16" spans="1:6" ht="12.75" hidden="1">
      <c r="A16" s="26"/>
      <c r="B16" s="32"/>
      <c r="C16" s="28"/>
      <c r="D16" s="33"/>
      <c r="E16" s="33"/>
      <c r="F16" s="34"/>
    </row>
    <row r="17" spans="1:6" s="37" customFormat="1" ht="12.75">
      <c r="A17" s="26">
        <v>2</v>
      </c>
      <c r="B17" s="35" t="s">
        <v>19</v>
      </c>
      <c r="C17" s="36" t="s">
        <v>10</v>
      </c>
      <c r="D17" s="30">
        <v>1.7057</v>
      </c>
      <c r="E17" s="30">
        <v>16.33</v>
      </c>
      <c r="F17" s="31">
        <f>E17*D17*6</f>
        <v>167.124486</v>
      </c>
    </row>
    <row r="18" spans="1:6" ht="12.75" hidden="1">
      <c r="A18" s="26"/>
      <c r="B18" s="38"/>
      <c r="C18" s="28"/>
      <c r="D18" s="33"/>
      <c r="E18" s="33"/>
      <c r="F18" s="31"/>
    </row>
    <row r="19" spans="1:6" ht="12.75">
      <c r="A19" s="26">
        <v>3</v>
      </c>
      <c r="B19" s="38" t="s">
        <v>20</v>
      </c>
      <c r="C19" s="28" t="s">
        <v>21</v>
      </c>
      <c r="D19" s="30"/>
      <c r="E19" s="30"/>
      <c r="F19" s="31">
        <v>30</v>
      </c>
    </row>
    <row r="20" spans="1:6" ht="12.75">
      <c r="A20" s="26">
        <v>4</v>
      </c>
      <c r="B20" s="38" t="s">
        <v>22</v>
      </c>
      <c r="C20" s="28" t="s">
        <v>21</v>
      </c>
      <c r="D20" s="30"/>
      <c r="E20" s="30"/>
      <c r="F20" s="31">
        <f>F21+F22+F23</f>
        <v>284.7</v>
      </c>
    </row>
    <row r="21" spans="1:6" ht="12.75">
      <c r="A21" s="26"/>
      <c r="B21" s="32" t="s">
        <v>23</v>
      </c>
      <c r="C21" s="28" t="s">
        <v>21</v>
      </c>
      <c r="D21" s="30"/>
      <c r="E21" s="30"/>
      <c r="F21" s="34">
        <f>42.9+64.26+36.9+48.6+4.5</f>
        <v>197.16</v>
      </c>
    </row>
    <row r="22" spans="1:6" ht="12.75">
      <c r="A22" s="26"/>
      <c r="B22" s="32" t="s">
        <v>24</v>
      </c>
      <c r="C22" s="28" t="s">
        <v>21</v>
      </c>
      <c r="D22" s="30"/>
      <c r="E22" s="30"/>
      <c r="F22" s="34">
        <v>30</v>
      </c>
    </row>
    <row r="23" spans="1:6" ht="12.75">
      <c r="A23" s="26"/>
      <c r="B23" s="32" t="s">
        <v>25</v>
      </c>
      <c r="C23" s="28" t="s">
        <v>21</v>
      </c>
      <c r="D23" s="30"/>
      <c r="E23" s="30"/>
      <c r="F23" s="34">
        <f>38.4+19.14</f>
        <v>57.54</v>
      </c>
    </row>
    <row r="24" spans="1:6" ht="12.75" hidden="1">
      <c r="A24" s="26"/>
      <c r="B24" s="32"/>
      <c r="C24" s="28" t="s">
        <v>21</v>
      </c>
      <c r="D24" s="30"/>
      <c r="E24" s="30"/>
      <c r="F24" s="34"/>
    </row>
    <row r="25" spans="1:6" ht="12.75" hidden="1">
      <c r="A25" s="26"/>
      <c r="B25" s="32"/>
      <c r="C25" s="28" t="s">
        <v>21</v>
      </c>
      <c r="D25" s="30"/>
      <c r="E25" s="30"/>
      <c r="F25" s="34"/>
    </row>
    <row r="26" spans="1:6" ht="12.75">
      <c r="A26" s="26">
        <v>5</v>
      </c>
      <c r="B26" s="39" t="s">
        <v>26</v>
      </c>
      <c r="C26" s="28" t="s">
        <v>21</v>
      </c>
      <c r="D26" s="30"/>
      <c r="E26" s="30"/>
      <c r="F26" s="31">
        <f>F27+F28+F29+F30</f>
        <v>377.35919244</v>
      </c>
    </row>
    <row r="27" spans="1:6" ht="12.75">
      <c r="A27" s="26"/>
      <c r="B27" s="32" t="s">
        <v>27</v>
      </c>
      <c r="C27" s="28" t="s">
        <v>21</v>
      </c>
      <c r="D27" s="30"/>
      <c r="E27" s="30"/>
      <c r="F27" s="34">
        <f>(F35+F36)*0.04</f>
        <v>340.77119244</v>
      </c>
    </row>
    <row r="28" spans="1:6" ht="12.75" hidden="1">
      <c r="A28" s="26"/>
      <c r="B28" s="32"/>
      <c r="C28" s="28"/>
      <c r="D28" s="30"/>
      <c r="E28" s="30"/>
      <c r="F28" s="34"/>
    </row>
    <row r="29" spans="1:6" ht="12.75">
      <c r="A29" s="26"/>
      <c r="B29" s="32" t="s">
        <v>28</v>
      </c>
      <c r="C29" s="28" t="s">
        <v>21</v>
      </c>
      <c r="D29" s="30"/>
      <c r="E29" s="30"/>
      <c r="F29" s="34">
        <v>9</v>
      </c>
    </row>
    <row r="30" spans="1:6" ht="12.75">
      <c r="A30" s="26"/>
      <c r="B30" s="32" t="s">
        <v>29</v>
      </c>
      <c r="C30" s="28" t="s">
        <v>21</v>
      </c>
      <c r="D30" s="30">
        <v>4.598</v>
      </c>
      <c r="E30" s="30">
        <v>1</v>
      </c>
      <c r="F30" s="34">
        <f>E30*D30*6</f>
        <v>27.588</v>
      </c>
    </row>
    <row r="31" spans="1:6" ht="12.75" hidden="1">
      <c r="A31" s="40"/>
      <c r="B31" s="41"/>
      <c r="C31" s="28"/>
      <c r="D31" s="30"/>
      <c r="E31" s="30"/>
      <c r="F31" s="34"/>
    </row>
    <row r="32" spans="1:6" ht="12.75" hidden="1">
      <c r="A32" s="40"/>
      <c r="B32" s="41"/>
      <c r="C32" s="28"/>
      <c r="D32" s="30"/>
      <c r="E32" s="30"/>
      <c r="F32" s="34"/>
    </row>
    <row r="33" spans="1:6" ht="16.5" customHeight="1">
      <c r="A33" s="21" t="s">
        <v>30</v>
      </c>
      <c r="B33" s="21"/>
      <c r="C33" s="22"/>
      <c r="D33" s="24"/>
      <c r="E33" s="24"/>
      <c r="F33" s="25">
        <f>F34+F97</f>
        <v>28007.469324684404</v>
      </c>
    </row>
    <row r="34" spans="1:6" ht="16.5" customHeight="1">
      <c r="A34" s="42" t="s">
        <v>31</v>
      </c>
      <c r="B34" s="42"/>
      <c r="C34" s="43"/>
      <c r="D34" s="44"/>
      <c r="E34" s="44"/>
      <c r="F34" s="45">
        <f>F38+F39+F40+F41+F36+F35+F37+F74+F88+F95+F96</f>
        <v>23135.413751000004</v>
      </c>
    </row>
    <row r="35" spans="1:6" ht="12.75">
      <c r="A35" s="26">
        <v>1</v>
      </c>
      <c r="B35" s="39" t="s">
        <v>32</v>
      </c>
      <c r="C35" s="28" t="s">
        <v>33</v>
      </c>
      <c r="D35" s="30">
        <v>246.76</v>
      </c>
      <c r="E35" s="30">
        <v>4.3</v>
      </c>
      <c r="F35" s="31">
        <f>E35*D35*6</f>
        <v>6366.407999999999</v>
      </c>
    </row>
    <row r="36" spans="1:6" ht="12.75">
      <c r="A36" s="26">
        <v>2</v>
      </c>
      <c r="B36" s="39" t="s">
        <v>34</v>
      </c>
      <c r="C36" s="28" t="s">
        <v>10</v>
      </c>
      <c r="D36" s="33">
        <f>D10</f>
        <v>247.45653000000001</v>
      </c>
      <c r="E36" s="30">
        <v>1.45</v>
      </c>
      <c r="F36" s="31">
        <f>D36*E36*6</f>
        <v>2152.871811</v>
      </c>
    </row>
    <row r="37" spans="1:6" ht="12.75" hidden="1">
      <c r="A37" s="26"/>
      <c r="B37" s="39"/>
      <c r="C37" s="28"/>
      <c r="D37" s="33"/>
      <c r="E37" s="33"/>
      <c r="F37" s="31"/>
    </row>
    <row r="38" spans="1:6" ht="12.75">
      <c r="A38" s="26">
        <v>3</v>
      </c>
      <c r="B38" s="39" t="s">
        <v>35</v>
      </c>
      <c r="C38" s="28" t="s">
        <v>36</v>
      </c>
      <c r="D38" s="33">
        <v>83</v>
      </c>
      <c r="E38" s="30"/>
      <c r="F38" s="31">
        <v>8135.92</v>
      </c>
    </row>
    <row r="39" spans="1:6" ht="12.75">
      <c r="A39" s="26">
        <v>5</v>
      </c>
      <c r="B39" s="39" t="s">
        <v>37</v>
      </c>
      <c r="C39" s="28" t="s">
        <v>38</v>
      </c>
      <c r="D39" s="33">
        <v>20.2</v>
      </c>
      <c r="E39" s="30"/>
      <c r="F39" s="31">
        <f>F38*D39%</f>
        <v>1643.4558399999999</v>
      </c>
    </row>
    <row r="40" spans="1:6" ht="18.75" customHeight="1">
      <c r="A40" s="26">
        <v>6</v>
      </c>
      <c r="B40" s="46" t="s">
        <v>39</v>
      </c>
      <c r="C40" s="28" t="s">
        <v>33</v>
      </c>
      <c r="D40" s="30"/>
      <c r="E40" s="30"/>
      <c r="F40" s="31">
        <v>212.56</v>
      </c>
    </row>
    <row r="41" spans="1:6" ht="12.75">
      <c r="A41" s="26">
        <v>7</v>
      </c>
      <c r="B41" s="39" t="s">
        <v>40</v>
      </c>
      <c r="C41" s="28" t="s">
        <v>33</v>
      </c>
      <c r="D41" s="30"/>
      <c r="E41" s="30"/>
      <c r="F41" s="31">
        <f>F42+F45++F48+F51+F54+F57+F61+F73</f>
        <v>4080.71</v>
      </c>
    </row>
    <row r="42" spans="1:7" ht="12.75">
      <c r="A42" s="26">
        <v>7.1</v>
      </c>
      <c r="B42" s="47" t="s">
        <v>41</v>
      </c>
      <c r="C42" s="48" t="s">
        <v>42</v>
      </c>
      <c r="D42" s="33">
        <f>D43+D44</f>
        <v>2075</v>
      </c>
      <c r="E42" s="49">
        <v>270</v>
      </c>
      <c r="F42" s="31">
        <f>F43+F44</f>
        <v>652.5</v>
      </c>
      <c r="G42" s="3"/>
    </row>
    <row r="43" spans="1:7" ht="12.75">
      <c r="A43" s="26"/>
      <c r="B43" s="50" t="s">
        <v>43</v>
      </c>
      <c r="C43" s="48" t="s">
        <v>42</v>
      </c>
      <c r="D43" s="33">
        <v>2000</v>
      </c>
      <c r="E43" s="49">
        <v>270</v>
      </c>
      <c r="F43" s="31">
        <f>E43*D43/1000</f>
        <v>540</v>
      </c>
      <c r="G43" s="3"/>
    </row>
    <row r="44" spans="1:7" ht="12.75">
      <c r="A44" s="26"/>
      <c r="B44" s="50" t="s">
        <v>44</v>
      </c>
      <c r="C44" s="48" t="s">
        <v>42</v>
      </c>
      <c r="D44" s="33">
        <v>75</v>
      </c>
      <c r="E44" s="49">
        <v>1500</v>
      </c>
      <c r="F44" s="31">
        <f>E44*D44/1000</f>
        <v>112.5</v>
      </c>
      <c r="G44" s="3"/>
    </row>
    <row r="45" spans="1:8" ht="12.75">
      <c r="A45" s="26">
        <v>7.2</v>
      </c>
      <c r="B45" s="47" t="s">
        <v>45</v>
      </c>
      <c r="C45" s="48" t="s">
        <v>46</v>
      </c>
      <c r="D45" s="33">
        <f>D46+D47</f>
        <v>800</v>
      </c>
      <c r="E45" s="49">
        <v>600</v>
      </c>
      <c r="F45" s="31">
        <f>F46+F47</f>
        <v>480</v>
      </c>
      <c r="G45" s="3"/>
      <c r="H45" s="3"/>
    </row>
    <row r="46" spans="1:6" ht="12.75">
      <c r="A46" s="26"/>
      <c r="B46" s="32" t="s">
        <v>47</v>
      </c>
      <c r="C46" s="48" t="s">
        <v>46</v>
      </c>
      <c r="D46" s="33"/>
      <c r="E46" s="51"/>
      <c r="F46" s="34"/>
    </row>
    <row r="47" spans="1:6" ht="12.75">
      <c r="A47" s="26"/>
      <c r="B47" s="32" t="s">
        <v>48</v>
      </c>
      <c r="C47" s="48" t="s">
        <v>46</v>
      </c>
      <c r="D47" s="33">
        <v>800</v>
      </c>
      <c r="E47" s="52">
        <v>600</v>
      </c>
      <c r="F47" s="34">
        <f>E47*D47/1000</f>
        <v>480</v>
      </c>
    </row>
    <row r="48" spans="1:6" ht="12.75">
      <c r="A48" s="26">
        <v>7.3</v>
      </c>
      <c r="B48" s="47" t="s">
        <v>49</v>
      </c>
      <c r="C48" s="48" t="s">
        <v>46</v>
      </c>
      <c r="D48" s="33">
        <f>D49+D50</f>
        <v>219</v>
      </c>
      <c r="E48" s="52" t="s">
        <v>50</v>
      </c>
      <c r="F48" s="31">
        <f>F49+F50</f>
        <v>292.6</v>
      </c>
    </row>
    <row r="49" spans="1:6" ht="12.75">
      <c r="A49" s="26"/>
      <c r="B49" s="50" t="s">
        <v>51</v>
      </c>
      <c r="C49" s="48" t="s">
        <v>52</v>
      </c>
      <c r="D49" s="33">
        <v>35</v>
      </c>
      <c r="E49" s="52">
        <v>1000</v>
      </c>
      <c r="F49" s="31">
        <f>E49*D49/1000</f>
        <v>35</v>
      </c>
    </row>
    <row r="50" spans="1:6" ht="12.75">
      <c r="A50" s="26"/>
      <c r="B50" s="50" t="s">
        <v>53</v>
      </c>
      <c r="C50" s="48" t="s">
        <v>52</v>
      </c>
      <c r="D50" s="33">
        <v>184</v>
      </c>
      <c r="E50" s="52">
        <v>1400</v>
      </c>
      <c r="F50" s="31">
        <f>E50*D50/1000</f>
        <v>257.6</v>
      </c>
    </row>
    <row r="51" spans="1:6" ht="12.75">
      <c r="A51" s="26">
        <v>7.4</v>
      </c>
      <c r="B51" s="47" t="s">
        <v>54</v>
      </c>
      <c r="C51" s="48" t="s">
        <v>55</v>
      </c>
      <c r="D51" s="33">
        <f>D52+D53</f>
        <v>14</v>
      </c>
      <c r="E51" s="51"/>
      <c r="F51" s="31">
        <f>F52+F53</f>
        <v>1235</v>
      </c>
    </row>
    <row r="52" spans="1:6" ht="12.75">
      <c r="A52" s="26"/>
      <c r="B52" s="32" t="s">
        <v>47</v>
      </c>
      <c r="C52" s="48"/>
      <c r="D52" s="33">
        <v>5</v>
      </c>
      <c r="E52" s="52">
        <v>25000</v>
      </c>
      <c r="F52" s="31">
        <f>E52*D52/1000</f>
        <v>125</v>
      </c>
    </row>
    <row r="53" spans="1:6" ht="12.75">
      <c r="A53" s="26"/>
      <c r="B53" s="32" t="s">
        <v>48</v>
      </c>
      <c r="C53" s="48"/>
      <c r="D53" s="33">
        <v>9</v>
      </c>
      <c r="E53" s="52" t="s">
        <v>56</v>
      </c>
      <c r="F53" s="31">
        <f>(6*150)+(3*70)</f>
        <v>1110</v>
      </c>
    </row>
    <row r="54" spans="1:6" ht="18.75" customHeight="1">
      <c r="A54" s="26">
        <v>7.5</v>
      </c>
      <c r="B54" s="47" t="s">
        <v>57</v>
      </c>
      <c r="C54" s="28" t="s">
        <v>33</v>
      </c>
      <c r="D54" s="33"/>
      <c r="E54" s="30"/>
      <c r="F54" s="31">
        <f>F55+F56</f>
        <v>550</v>
      </c>
    </row>
    <row r="55" spans="1:6" ht="12.75">
      <c r="A55" s="26"/>
      <c r="B55" s="32" t="s">
        <v>58</v>
      </c>
      <c r="C55" s="28"/>
      <c r="D55" s="33"/>
      <c r="E55" s="33"/>
      <c r="F55" s="34">
        <v>160</v>
      </c>
    </row>
    <row r="56" spans="1:6" ht="12.75">
      <c r="A56" s="26"/>
      <c r="B56" s="32" t="s">
        <v>59</v>
      </c>
      <c r="C56" s="28"/>
      <c r="D56" s="33"/>
      <c r="E56" s="33"/>
      <c r="F56" s="34">
        <v>390</v>
      </c>
    </row>
    <row r="57" spans="1:6" ht="12.75">
      <c r="A57" s="26">
        <v>7.6</v>
      </c>
      <c r="B57" s="47" t="s">
        <v>60</v>
      </c>
      <c r="C57" s="48"/>
      <c r="D57" s="33"/>
      <c r="E57" s="30"/>
      <c r="F57" s="31">
        <f>F59+F60</f>
        <v>55.5</v>
      </c>
    </row>
    <row r="58" spans="1:6" ht="12.75" hidden="1">
      <c r="A58" s="26"/>
      <c r="B58" s="32" t="s">
        <v>61</v>
      </c>
      <c r="C58" s="48"/>
      <c r="D58" s="33"/>
      <c r="E58" s="30"/>
      <c r="F58" s="31"/>
    </row>
    <row r="59" spans="1:6" ht="12.75">
      <c r="A59" s="26"/>
      <c r="B59" s="32" t="s">
        <v>62</v>
      </c>
      <c r="C59" s="28" t="s">
        <v>33</v>
      </c>
      <c r="D59" s="33"/>
      <c r="E59" s="33"/>
      <c r="F59" s="34">
        <v>10</v>
      </c>
    </row>
    <row r="60" spans="1:6" ht="12.75">
      <c r="A60" s="26"/>
      <c r="B60" s="32" t="s">
        <v>63</v>
      </c>
      <c r="C60" s="48" t="s">
        <v>46</v>
      </c>
      <c r="D60" s="33">
        <v>130</v>
      </c>
      <c r="E60" s="33">
        <v>350</v>
      </c>
      <c r="F60" s="34">
        <f>E60*D60/1000</f>
        <v>45.5</v>
      </c>
    </row>
    <row r="61" spans="1:6" ht="13.5" customHeight="1">
      <c r="A61" s="26">
        <v>7.7</v>
      </c>
      <c r="B61" s="47" t="s">
        <v>64</v>
      </c>
      <c r="C61" s="28" t="s">
        <v>33</v>
      </c>
      <c r="D61" s="30"/>
      <c r="E61" s="30"/>
      <c r="F61" s="31">
        <f>F62+F63+F64+F65+F66+F71+F72</f>
        <v>64</v>
      </c>
    </row>
    <row r="62" spans="1:6" ht="12.75">
      <c r="A62" s="26"/>
      <c r="B62" s="32" t="s">
        <v>65</v>
      </c>
      <c r="C62" s="28" t="s">
        <v>33</v>
      </c>
      <c r="D62" s="30">
        <v>2</v>
      </c>
      <c r="E62" s="30">
        <v>8000</v>
      </c>
      <c r="F62" s="34">
        <f>E62*D62/1000</f>
        <v>16</v>
      </c>
    </row>
    <row r="63" spans="1:6" ht="12.75">
      <c r="A63" s="26"/>
      <c r="B63" s="32" t="s">
        <v>66</v>
      </c>
      <c r="C63" s="28" t="s">
        <v>33</v>
      </c>
      <c r="D63" s="33">
        <v>6</v>
      </c>
      <c r="E63" s="33">
        <v>5000</v>
      </c>
      <c r="F63" s="34">
        <f>E63*D63/1000</f>
        <v>30</v>
      </c>
    </row>
    <row r="64" spans="1:6" ht="12.75" hidden="1">
      <c r="A64" s="26"/>
      <c r="B64" s="32" t="s">
        <v>67</v>
      </c>
      <c r="C64" s="28" t="s">
        <v>33</v>
      </c>
      <c r="D64" s="33"/>
      <c r="E64" s="53"/>
      <c r="F64" s="34"/>
    </row>
    <row r="65" spans="1:6" ht="12.75" hidden="1">
      <c r="A65" s="26"/>
      <c r="B65" s="32" t="s">
        <v>68</v>
      </c>
      <c r="C65" s="28" t="s">
        <v>33</v>
      </c>
      <c r="D65" s="33"/>
      <c r="E65" s="53"/>
      <c r="F65" s="34"/>
    </row>
    <row r="66" spans="1:6" ht="12.75" hidden="1">
      <c r="A66" s="26"/>
      <c r="B66" s="32" t="s">
        <v>69</v>
      </c>
      <c r="C66" s="28" t="s">
        <v>33</v>
      </c>
      <c r="D66" s="33"/>
      <c r="E66" s="30"/>
      <c r="F66" s="34"/>
    </row>
    <row r="67" spans="1:6" ht="12.75" hidden="1">
      <c r="A67" s="26"/>
      <c r="B67" s="32"/>
      <c r="C67" s="28" t="s">
        <v>33</v>
      </c>
      <c r="D67" s="33"/>
      <c r="E67" s="30"/>
      <c r="F67" s="34"/>
    </row>
    <row r="68" spans="1:6" ht="12.75" hidden="1">
      <c r="A68" s="26"/>
      <c r="B68" s="32"/>
      <c r="C68" s="28" t="s">
        <v>33</v>
      </c>
      <c r="D68" s="33"/>
      <c r="E68" s="30"/>
      <c r="F68" s="34"/>
    </row>
    <row r="69" spans="1:6" ht="12.75" hidden="1">
      <c r="A69" s="26"/>
      <c r="B69" s="32"/>
      <c r="C69" s="28" t="s">
        <v>33</v>
      </c>
      <c r="D69" s="33"/>
      <c r="E69" s="30"/>
      <c r="F69" s="34"/>
    </row>
    <row r="70" spans="1:6" ht="12.75" hidden="1">
      <c r="A70" s="26"/>
      <c r="B70" s="32"/>
      <c r="C70" s="28" t="s">
        <v>33</v>
      </c>
      <c r="D70" s="33"/>
      <c r="E70" s="30"/>
      <c r="F70" s="34"/>
    </row>
    <row r="71" spans="1:6" ht="12.75">
      <c r="A71" s="26"/>
      <c r="B71" s="32" t="s">
        <v>70</v>
      </c>
      <c r="C71" s="28" t="s">
        <v>71</v>
      </c>
      <c r="D71" s="33">
        <v>4</v>
      </c>
      <c r="E71" s="30">
        <v>3000</v>
      </c>
      <c r="F71" s="34">
        <f>E71*D71/1000</f>
        <v>12</v>
      </c>
    </row>
    <row r="72" spans="1:6" ht="12.75">
      <c r="A72" s="26"/>
      <c r="B72" s="32" t="s">
        <v>72</v>
      </c>
      <c r="C72" s="28" t="s">
        <v>33</v>
      </c>
      <c r="D72" s="33">
        <v>20</v>
      </c>
      <c r="E72" s="30">
        <v>300</v>
      </c>
      <c r="F72" s="34">
        <f>E72*D72/1000</f>
        <v>6</v>
      </c>
    </row>
    <row r="73" spans="1:6" ht="20.25" customHeight="1">
      <c r="A73" s="26">
        <v>7.8</v>
      </c>
      <c r="B73" s="47" t="s">
        <v>73</v>
      </c>
      <c r="C73" s="28" t="s">
        <v>33</v>
      </c>
      <c r="D73" s="33"/>
      <c r="E73" s="33"/>
      <c r="F73" s="31">
        <v>751.11</v>
      </c>
    </row>
    <row r="74" spans="1:6" ht="28.5" customHeight="1">
      <c r="A74" s="26">
        <v>8</v>
      </c>
      <c r="B74" s="39" t="s">
        <v>74</v>
      </c>
      <c r="C74" s="28"/>
      <c r="D74" s="30"/>
      <c r="E74" s="30"/>
      <c r="F74" s="31">
        <f>F75+F76+F77+F78+F79+F80+F81+F82+F83+F87</f>
        <v>389.58810000000005</v>
      </c>
    </row>
    <row r="75" spans="1:6" ht="12.75">
      <c r="A75" s="54">
        <v>8.12</v>
      </c>
      <c r="B75" s="32" t="s">
        <v>75</v>
      </c>
      <c r="C75" s="28" t="s">
        <v>33</v>
      </c>
      <c r="D75" s="33">
        <v>450</v>
      </c>
      <c r="E75" s="33">
        <v>700</v>
      </c>
      <c r="F75" s="34">
        <f>D75*E75/1000</f>
        <v>315</v>
      </c>
    </row>
    <row r="76" spans="1:6" ht="27" customHeight="1">
      <c r="A76" s="54">
        <v>8.2</v>
      </c>
      <c r="B76" s="32" t="s">
        <v>76</v>
      </c>
      <c r="C76" s="28" t="s">
        <v>77</v>
      </c>
      <c r="D76" s="33">
        <v>7604.5</v>
      </c>
      <c r="E76" s="33">
        <v>1.8</v>
      </c>
      <c r="F76" s="34">
        <f>E76*D76/1000</f>
        <v>13.6881</v>
      </c>
    </row>
    <row r="77" spans="1:6" ht="12.75">
      <c r="A77" s="54">
        <v>8.3</v>
      </c>
      <c r="B77" s="32" t="s">
        <v>78</v>
      </c>
      <c r="C77" s="28" t="s">
        <v>33</v>
      </c>
      <c r="D77" s="33"/>
      <c r="E77" s="33"/>
      <c r="F77" s="34">
        <v>50</v>
      </c>
    </row>
    <row r="78" spans="1:6" ht="12.75">
      <c r="A78" s="54">
        <v>8.4</v>
      </c>
      <c r="B78" s="32" t="s">
        <v>79</v>
      </c>
      <c r="C78" s="28" t="s">
        <v>33</v>
      </c>
      <c r="D78" s="33"/>
      <c r="E78" s="33"/>
      <c r="F78" s="34"/>
    </row>
    <row r="79" spans="1:6" ht="12.75" hidden="1">
      <c r="A79" s="54">
        <v>8.5</v>
      </c>
      <c r="B79" s="32" t="s">
        <v>80</v>
      </c>
      <c r="C79" s="28" t="s">
        <v>33</v>
      </c>
      <c r="D79" s="33"/>
      <c r="E79" s="33"/>
      <c r="F79" s="34"/>
    </row>
    <row r="80" spans="1:6" ht="12.75" hidden="1">
      <c r="A80" s="54">
        <v>8.6</v>
      </c>
      <c r="B80" s="32" t="s">
        <v>81</v>
      </c>
      <c r="C80" s="28" t="s">
        <v>33</v>
      </c>
      <c r="D80" s="33"/>
      <c r="E80" s="33"/>
      <c r="F80" s="34"/>
    </row>
    <row r="81" spans="1:6" ht="22.5" customHeight="1">
      <c r="A81" s="54">
        <v>8.7</v>
      </c>
      <c r="B81" s="32" t="s">
        <v>82</v>
      </c>
      <c r="C81" s="28" t="s">
        <v>71</v>
      </c>
      <c r="D81" s="33">
        <v>50</v>
      </c>
      <c r="E81" s="33">
        <v>32</v>
      </c>
      <c r="F81" s="34">
        <f>D81*E81/1000</f>
        <v>1.6</v>
      </c>
    </row>
    <row r="82" spans="1:6" ht="12.75" hidden="1">
      <c r="A82" s="54">
        <v>8.8</v>
      </c>
      <c r="B82" s="32" t="s">
        <v>83</v>
      </c>
      <c r="C82" s="28" t="s">
        <v>33</v>
      </c>
      <c r="D82" s="33"/>
      <c r="E82" s="33"/>
      <c r="F82" s="34">
        <f>D82*E82/1000</f>
        <v>0</v>
      </c>
    </row>
    <row r="83" spans="1:6" ht="16.5" customHeight="1" hidden="1">
      <c r="A83" s="54">
        <v>8.9</v>
      </c>
      <c r="B83" s="32" t="s">
        <v>84</v>
      </c>
      <c r="C83" s="28" t="s">
        <v>33</v>
      </c>
      <c r="D83" s="33"/>
      <c r="E83" s="33"/>
      <c r="F83" s="34">
        <f>D83*E83/1000</f>
        <v>0</v>
      </c>
    </row>
    <row r="84" spans="1:6" ht="16.5" customHeight="1" hidden="1">
      <c r="A84" s="54"/>
      <c r="B84" s="32"/>
      <c r="C84" s="28"/>
      <c r="D84" s="33"/>
      <c r="E84" s="33"/>
      <c r="F84" s="34">
        <f>D84*E84/1000</f>
        <v>0</v>
      </c>
    </row>
    <row r="85" spans="1:6" ht="16.5" customHeight="1" hidden="1">
      <c r="A85" s="54"/>
      <c r="B85" s="32"/>
      <c r="C85" s="28"/>
      <c r="D85" s="33"/>
      <c r="E85" s="33"/>
      <c r="F85" s="34">
        <f>D85*E85/1000</f>
        <v>0</v>
      </c>
    </row>
    <row r="86" spans="1:6" ht="16.5" customHeight="1" hidden="1">
      <c r="A86" s="54"/>
      <c r="B86" s="32"/>
      <c r="C86" s="28"/>
      <c r="D86" s="33"/>
      <c r="E86" s="33"/>
      <c r="F86" s="34">
        <f>D86*E86/1000</f>
        <v>0</v>
      </c>
    </row>
    <row r="87" spans="1:6" ht="21.75" customHeight="1">
      <c r="A87" s="54">
        <v>8.8</v>
      </c>
      <c r="B87" s="32" t="s">
        <v>85</v>
      </c>
      <c r="C87" s="28" t="s">
        <v>71</v>
      </c>
      <c r="D87" s="33">
        <v>50</v>
      </c>
      <c r="E87" s="33">
        <v>186</v>
      </c>
      <c r="F87" s="34">
        <f>D87*E87/1000</f>
        <v>9.3</v>
      </c>
    </row>
    <row r="88" spans="1:6" ht="12.75">
      <c r="A88" s="55">
        <v>9</v>
      </c>
      <c r="B88" s="39" t="s">
        <v>86</v>
      </c>
      <c r="C88" s="28" t="s">
        <v>33</v>
      </c>
      <c r="D88" s="30"/>
      <c r="E88" s="30"/>
      <c r="F88" s="31">
        <f>F89+F94</f>
        <v>147.9</v>
      </c>
    </row>
    <row r="89" spans="1:6" ht="12.75">
      <c r="A89" s="26"/>
      <c r="B89" s="47" t="s">
        <v>87</v>
      </c>
      <c r="C89" s="56" t="s">
        <v>33</v>
      </c>
      <c r="D89" s="57"/>
      <c r="E89" s="57"/>
      <c r="F89" s="58">
        <f>F90+F91+F92+F93</f>
        <v>112.9</v>
      </c>
    </row>
    <row r="90" spans="1:6" ht="12.75">
      <c r="A90" s="26"/>
      <c r="B90" s="32" t="s">
        <v>88</v>
      </c>
      <c r="C90" s="28" t="s">
        <v>33</v>
      </c>
      <c r="D90" s="33"/>
      <c r="E90" s="33"/>
      <c r="F90" s="34">
        <v>20</v>
      </c>
    </row>
    <row r="91" spans="1:6" ht="12.75">
      <c r="A91" s="26"/>
      <c r="B91" s="32" t="s">
        <v>89</v>
      </c>
      <c r="C91" s="28" t="s">
        <v>33</v>
      </c>
      <c r="D91" s="33"/>
      <c r="E91" s="33"/>
      <c r="F91" s="34">
        <v>72.9</v>
      </c>
    </row>
    <row r="92" spans="1:6" ht="12.75">
      <c r="A92" s="26"/>
      <c r="B92" s="32" t="s">
        <v>90</v>
      </c>
      <c r="C92" s="28" t="s">
        <v>33</v>
      </c>
      <c r="D92" s="33"/>
      <c r="E92" s="33"/>
      <c r="F92" s="34">
        <v>20</v>
      </c>
    </row>
    <row r="93" spans="1:6" ht="12.75">
      <c r="A93" s="26"/>
      <c r="B93" s="32"/>
      <c r="C93" s="28"/>
      <c r="D93" s="33"/>
      <c r="E93" s="33"/>
      <c r="F93" s="34"/>
    </row>
    <row r="94" spans="1:6" s="37" customFormat="1" ht="12.75">
      <c r="A94" s="26"/>
      <c r="B94" s="46" t="s">
        <v>91</v>
      </c>
      <c r="C94" s="36" t="s">
        <v>33</v>
      </c>
      <c r="D94" s="30"/>
      <c r="E94" s="30"/>
      <c r="F94" s="59">
        <v>35</v>
      </c>
    </row>
    <row r="95" spans="1:6" s="37" customFormat="1" ht="12.75">
      <c r="A95" s="26">
        <v>10</v>
      </c>
      <c r="B95" s="38" t="s">
        <v>92</v>
      </c>
      <c r="C95" s="36" t="s">
        <v>33</v>
      </c>
      <c r="D95" s="30"/>
      <c r="E95" s="30"/>
      <c r="F95" s="59">
        <v>6</v>
      </c>
    </row>
    <row r="96" spans="1:6" s="37" customFormat="1" ht="20.25" customHeight="1">
      <c r="A96" s="26">
        <v>11</v>
      </c>
      <c r="B96" s="35" t="s">
        <v>93</v>
      </c>
      <c r="C96" s="36" t="s">
        <v>33</v>
      </c>
      <c r="D96" s="53"/>
      <c r="E96" s="30"/>
      <c r="F96" s="59"/>
    </row>
    <row r="97" spans="1:6" ht="24.75" customHeight="1">
      <c r="A97" s="42" t="s">
        <v>94</v>
      </c>
      <c r="B97" s="42"/>
      <c r="C97" s="43" t="s">
        <v>33</v>
      </c>
      <c r="D97" s="60"/>
      <c r="E97" s="44"/>
      <c r="F97" s="45">
        <f>F98+F99+F100+F101+F109+F138+F139</f>
        <v>4872.055573684401</v>
      </c>
    </row>
    <row r="98" spans="1:6" ht="12.75">
      <c r="A98" s="26">
        <v>1</v>
      </c>
      <c r="B98" s="39" t="s">
        <v>95</v>
      </c>
      <c r="C98" s="28" t="s">
        <v>38</v>
      </c>
      <c r="D98" s="33">
        <v>4</v>
      </c>
      <c r="E98" s="30"/>
      <c r="F98" s="31">
        <f>(F6+F10)*4%</f>
        <v>1115.445945168</v>
      </c>
    </row>
    <row r="99" spans="1:6" ht="12.75">
      <c r="A99" s="26">
        <v>2</v>
      </c>
      <c r="B99" s="38" t="s">
        <v>96</v>
      </c>
      <c r="C99" s="28" t="s">
        <v>97</v>
      </c>
      <c r="D99" s="33">
        <v>14.5</v>
      </c>
      <c r="E99" s="30"/>
      <c r="F99" s="31">
        <v>2176.82</v>
      </c>
    </row>
    <row r="100" spans="1:6" ht="12.75">
      <c r="A100" s="26">
        <v>3</v>
      </c>
      <c r="B100" s="38" t="s">
        <v>98</v>
      </c>
      <c r="C100" s="28" t="s">
        <v>38</v>
      </c>
      <c r="D100" s="30">
        <v>20.2</v>
      </c>
      <c r="E100" s="30"/>
      <c r="F100" s="31">
        <f>F99*D100%</f>
        <v>439.71764</v>
      </c>
    </row>
    <row r="101" spans="1:6" ht="12.75">
      <c r="A101" s="26">
        <v>4</v>
      </c>
      <c r="B101" s="38" t="s">
        <v>99</v>
      </c>
      <c r="C101" s="28"/>
      <c r="D101" s="30"/>
      <c r="E101" s="30"/>
      <c r="F101" s="31">
        <f>F102+F104+F108+F103</f>
        <v>333.72066544</v>
      </c>
    </row>
    <row r="102" spans="1:6" ht="20.25" customHeight="1">
      <c r="A102" s="26">
        <v>4.1</v>
      </c>
      <c r="B102" s="47" t="s">
        <v>100</v>
      </c>
      <c r="C102" s="28" t="s">
        <v>33</v>
      </c>
      <c r="D102" s="53">
        <v>197.3</v>
      </c>
      <c r="E102" s="33"/>
      <c r="F102" s="34">
        <v>211.9</v>
      </c>
    </row>
    <row r="103" spans="1:6" ht="20.25" customHeight="1">
      <c r="A103" s="26">
        <v>4.2</v>
      </c>
      <c r="B103" s="47" t="s">
        <v>101</v>
      </c>
      <c r="C103" s="28" t="s">
        <v>33</v>
      </c>
      <c r="D103" s="53"/>
      <c r="E103" s="33"/>
      <c r="F103" s="34">
        <v>5</v>
      </c>
    </row>
    <row r="104" spans="1:6" ht="12.75">
      <c r="A104" s="26">
        <v>4.3</v>
      </c>
      <c r="B104" s="47" t="s">
        <v>102</v>
      </c>
      <c r="C104" s="28"/>
      <c r="D104" s="30"/>
      <c r="E104" s="30"/>
      <c r="F104" s="31">
        <f>F105+F106+F107</f>
        <v>116.82066544</v>
      </c>
    </row>
    <row r="105" spans="1:6" ht="12.75">
      <c r="A105" s="26"/>
      <c r="B105" s="32" t="s">
        <v>103</v>
      </c>
      <c r="C105" s="28" t="s">
        <v>71</v>
      </c>
      <c r="D105" s="33">
        <v>352.2</v>
      </c>
      <c r="E105" s="33" t="s">
        <v>104</v>
      </c>
      <c r="F105" s="34">
        <f>16.78+8.04</f>
        <v>24.82</v>
      </c>
    </row>
    <row r="106" spans="1:6" ht="12.75">
      <c r="A106" s="26"/>
      <c r="B106" s="32" t="s">
        <v>105</v>
      </c>
      <c r="C106" s="28" t="s">
        <v>106</v>
      </c>
      <c r="D106" s="33">
        <v>30.828</v>
      </c>
      <c r="E106" s="33">
        <v>2181.48</v>
      </c>
      <c r="F106" s="34">
        <f>E106*D106/1000</f>
        <v>67.25066543999999</v>
      </c>
    </row>
    <row r="107" spans="1:6" ht="12.75">
      <c r="A107" s="26"/>
      <c r="B107" s="32" t="s">
        <v>107</v>
      </c>
      <c r="C107" s="28" t="s">
        <v>108</v>
      </c>
      <c r="D107" s="33">
        <v>5.5</v>
      </c>
      <c r="E107" s="33">
        <v>4.5</v>
      </c>
      <c r="F107" s="34">
        <f>E107*D107</f>
        <v>24.75</v>
      </c>
    </row>
    <row r="108" spans="1:6" ht="12.75">
      <c r="A108" s="26"/>
      <c r="B108" s="47"/>
      <c r="C108" s="28"/>
      <c r="D108" s="30"/>
      <c r="E108" s="30"/>
      <c r="F108" s="31"/>
    </row>
    <row r="109" spans="1:6" ht="12.75">
      <c r="A109" s="26">
        <v>5</v>
      </c>
      <c r="B109" s="38" t="s">
        <v>109</v>
      </c>
      <c r="C109" s="28"/>
      <c r="D109" s="33"/>
      <c r="E109" s="33"/>
      <c r="F109" s="31">
        <f>F110+F111+F112+F113+F114++F119+F120+F124+F129+F130+F131+F132+F133+F137+F136+F135+F134+F128+F118</f>
        <v>513.0980000000001</v>
      </c>
    </row>
    <row r="110" spans="1:6" ht="17.25" customHeight="1" hidden="1">
      <c r="A110" s="26"/>
      <c r="B110" s="46" t="s">
        <v>110</v>
      </c>
      <c r="C110" s="28" t="s">
        <v>33</v>
      </c>
      <c r="D110" s="33"/>
      <c r="E110" s="53"/>
      <c r="F110" s="34"/>
    </row>
    <row r="111" spans="1:6" ht="12.75" hidden="1">
      <c r="A111" s="26"/>
      <c r="B111" s="46" t="s">
        <v>111</v>
      </c>
      <c r="C111" s="28" t="s">
        <v>33</v>
      </c>
      <c r="D111" s="33"/>
      <c r="E111" s="33"/>
      <c r="F111" s="34"/>
    </row>
    <row r="112" spans="1:6" ht="12.75" hidden="1">
      <c r="A112" s="26"/>
      <c r="B112" s="46" t="s">
        <v>112</v>
      </c>
      <c r="C112" s="28" t="s">
        <v>33</v>
      </c>
      <c r="D112" s="33"/>
      <c r="E112" s="33"/>
      <c r="F112" s="34"/>
    </row>
    <row r="113" spans="1:6" ht="12.75" hidden="1">
      <c r="A113" s="26"/>
      <c r="B113" s="46" t="s">
        <v>113</v>
      </c>
      <c r="C113" s="28"/>
      <c r="D113" s="53"/>
      <c r="E113" s="33"/>
      <c r="F113" s="34"/>
    </row>
    <row r="114" spans="1:6" ht="12.75">
      <c r="A114" s="26"/>
      <c r="B114" s="46" t="s">
        <v>114</v>
      </c>
      <c r="C114" s="28" t="s">
        <v>33</v>
      </c>
      <c r="D114" s="30"/>
      <c r="E114" s="30"/>
      <c r="F114" s="61">
        <f>F115+F116+F117</f>
        <v>74.59</v>
      </c>
    </row>
    <row r="115" spans="1:6" ht="12.75">
      <c r="A115" s="26"/>
      <c r="B115" s="32" t="s">
        <v>115</v>
      </c>
      <c r="C115" s="28" t="s">
        <v>33</v>
      </c>
      <c r="D115" s="33"/>
      <c r="E115" s="33">
        <v>6000</v>
      </c>
      <c r="F115" s="34">
        <f>E115*6/1000</f>
        <v>36</v>
      </c>
    </row>
    <row r="116" spans="1:6" ht="12.75">
      <c r="A116" s="26"/>
      <c r="B116" s="32" t="s">
        <v>116</v>
      </c>
      <c r="C116" s="28" t="s">
        <v>33</v>
      </c>
      <c r="D116" s="33"/>
      <c r="E116" s="33"/>
      <c r="F116" s="34">
        <v>0.79</v>
      </c>
    </row>
    <row r="117" spans="1:6" ht="21" customHeight="1">
      <c r="A117" s="26"/>
      <c r="B117" s="32" t="s">
        <v>117</v>
      </c>
      <c r="C117" s="28" t="s">
        <v>33</v>
      </c>
      <c r="D117" s="33"/>
      <c r="E117" s="33">
        <v>6300</v>
      </c>
      <c r="F117" s="34">
        <f>E117*6/1000</f>
        <v>37.8</v>
      </c>
    </row>
    <row r="118" spans="1:6" ht="21" customHeight="1">
      <c r="A118" s="26"/>
      <c r="B118" s="35" t="s">
        <v>118</v>
      </c>
      <c r="C118" s="28" t="s">
        <v>33</v>
      </c>
      <c r="D118" s="33"/>
      <c r="E118" s="33"/>
      <c r="F118" s="34">
        <v>73</v>
      </c>
    </row>
    <row r="119" spans="1:6" ht="12.75">
      <c r="A119" s="26"/>
      <c r="B119" s="46" t="s">
        <v>119</v>
      </c>
      <c r="C119" s="28" t="s">
        <v>33</v>
      </c>
      <c r="D119" s="33"/>
      <c r="E119" s="33"/>
      <c r="F119" s="34">
        <v>40</v>
      </c>
    </row>
    <row r="120" spans="1:6" ht="34.5" customHeight="1">
      <c r="A120" s="26"/>
      <c r="B120" s="46" t="s">
        <v>120</v>
      </c>
      <c r="C120" s="28" t="s">
        <v>33</v>
      </c>
      <c r="D120" s="33"/>
      <c r="E120" s="33"/>
      <c r="F120" s="34">
        <f>F121+F122+F123</f>
        <v>63.492000000000004</v>
      </c>
    </row>
    <row r="121" spans="1:6" ht="20.25" customHeight="1">
      <c r="A121" s="26"/>
      <c r="B121" s="32" t="s">
        <v>121</v>
      </c>
      <c r="C121" s="28" t="s">
        <v>33</v>
      </c>
      <c r="D121" s="33"/>
      <c r="E121" s="33"/>
      <c r="F121" s="34">
        <f>(1.4*3)+15</f>
        <v>19.2</v>
      </c>
    </row>
    <row r="122" spans="1:6" ht="15" customHeight="1">
      <c r="A122" s="26"/>
      <c r="B122" s="32" t="s">
        <v>122</v>
      </c>
      <c r="C122" s="28" t="s">
        <v>33</v>
      </c>
      <c r="D122" s="33"/>
      <c r="E122" s="33"/>
      <c r="F122" s="34">
        <v>1.5</v>
      </c>
    </row>
    <row r="123" spans="1:6" ht="18" customHeight="1">
      <c r="A123" s="26"/>
      <c r="B123" s="32" t="s">
        <v>123</v>
      </c>
      <c r="C123" s="28" t="s">
        <v>33</v>
      </c>
      <c r="D123" s="33"/>
      <c r="E123" s="33"/>
      <c r="F123" s="34">
        <f>26.12+16.672</f>
        <v>42.792</v>
      </c>
    </row>
    <row r="124" spans="1:6" ht="12.75">
      <c r="A124" s="26"/>
      <c r="B124" s="46" t="s">
        <v>124</v>
      </c>
      <c r="C124" s="28" t="s">
        <v>33</v>
      </c>
      <c r="D124" s="33"/>
      <c r="E124" s="33"/>
      <c r="F124" s="34">
        <f>F125+F126+F127</f>
        <v>60</v>
      </c>
    </row>
    <row r="125" spans="1:6" ht="12.75">
      <c r="A125" s="26"/>
      <c r="B125" s="32" t="s">
        <v>125</v>
      </c>
      <c r="C125" s="28" t="s">
        <v>33</v>
      </c>
      <c r="D125" s="33"/>
      <c r="E125" s="33"/>
      <c r="F125" s="34">
        <v>33</v>
      </c>
    </row>
    <row r="126" spans="1:6" ht="12.75">
      <c r="A126" s="26"/>
      <c r="B126" s="32" t="s">
        <v>126</v>
      </c>
      <c r="C126" s="28" t="s">
        <v>33</v>
      </c>
      <c r="D126" s="33"/>
      <c r="E126" s="33"/>
      <c r="F126" s="34">
        <v>9</v>
      </c>
    </row>
    <row r="127" spans="1:6" ht="12.75">
      <c r="A127" s="26"/>
      <c r="B127" s="32" t="s">
        <v>127</v>
      </c>
      <c r="C127" s="28" t="s">
        <v>33</v>
      </c>
      <c r="D127" s="33"/>
      <c r="E127" s="33"/>
      <c r="F127" s="34">
        <v>18</v>
      </c>
    </row>
    <row r="128" spans="1:6" ht="12.75">
      <c r="A128" s="26"/>
      <c r="B128" s="46" t="s">
        <v>128</v>
      </c>
      <c r="C128" s="28" t="s">
        <v>33</v>
      </c>
      <c r="D128" s="33" t="s">
        <v>129</v>
      </c>
      <c r="E128" s="33" t="s">
        <v>130</v>
      </c>
      <c r="F128" s="34">
        <v>15.528</v>
      </c>
    </row>
    <row r="129" spans="1:6" ht="12.75">
      <c r="A129" s="26"/>
      <c r="B129" s="46" t="s">
        <v>131</v>
      </c>
      <c r="C129" s="28" t="s">
        <v>33</v>
      </c>
      <c r="D129" s="33"/>
      <c r="E129" s="33"/>
      <c r="F129" s="34">
        <v>3</v>
      </c>
    </row>
    <row r="130" spans="1:6" ht="12.75">
      <c r="A130" s="26"/>
      <c r="B130" s="46" t="s">
        <v>132</v>
      </c>
      <c r="C130" s="28" t="s">
        <v>33</v>
      </c>
      <c r="D130" s="33"/>
      <c r="E130" s="33"/>
      <c r="F130" s="34">
        <v>51</v>
      </c>
    </row>
    <row r="131" spans="1:6" ht="12.75">
      <c r="A131" s="26"/>
      <c r="B131" s="46" t="s">
        <v>133</v>
      </c>
      <c r="C131" s="28" t="s">
        <v>33</v>
      </c>
      <c r="D131" s="53"/>
      <c r="E131" s="33"/>
      <c r="F131" s="34">
        <v>36</v>
      </c>
    </row>
    <row r="132" spans="1:6" ht="12.75">
      <c r="A132" s="26"/>
      <c r="B132" s="46" t="s">
        <v>134</v>
      </c>
      <c r="C132" s="28" t="s">
        <v>33</v>
      </c>
      <c r="D132" s="53"/>
      <c r="E132" s="33"/>
      <c r="F132" s="34">
        <v>7.8</v>
      </c>
    </row>
    <row r="133" spans="1:6" ht="12.75">
      <c r="A133" s="26"/>
      <c r="B133" s="46" t="s">
        <v>135</v>
      </c>
      <c r="C133" s="28" t="s">
        <v>33</v>
      </c>
      <c r="D133" s="33"/>
      <c r="E133" s="33"/>
      <c r="F133" s="34">
        <v>3.5</v>
      </c>
    </row>
    <row r="134" spans="1:6" ht="12.75">
      <c r="A134" s="26"/>
      <c r="B134" s="46" t="s">
        <v>136</v>
      </c>
      <c r="C134" s="28" t="s">
        <v>33</v>
      </c>
      <c r="D134" s="33"/>
      <c r="E134" s="33"/>
      <c r="F134" s="34">
        <v>54.6</v>
      </c>
    </row>
    <row r="135" spans="1:6" ht="12.75">
      <c r="A135" s="26"/>
      <c r="B135" s="46" t="s">
        <v>137</v>
      </c>
      <c r="C135" s="28" t="s">
        <v>33</v>
      </c>
      <c r="D135" s="33"/>
      <c r="E135" s="33"/>
      <c r="F135" s="34">
        <f>F30</f>
        <v>27.588</v>
      </c>
    </row>
    <row r="136" spans="1:6" ht="12.75">
      <c r="A136" s="26"/>
      <c r="B136" s="46"/>
      <c r="C136" s="28"/>
      <c r="D136" s="33"/>
      <c r="E136" s="33"/>
      <c r="F136" s="34"/>
    </row>
    <row r="137" spans="1:6" ht="20.25" customHeight="1">
      <c r="A137" s="26"/>
      <c r="B137" s="46" t="s">
        <v>138</v>
      </c>
      <c r="C137" s="28" t="s">
        <v>33</v>
      </c>
      <c r="D137" s="30"/>
      <c r="E137" s="30"/>
      <c r="F137" s="34">
        <v>3</v>
      </c>
    </row>
    <row r="138" spans="1:6" ht="12.75">
      <c r="A138" s="26">
        <v>6</v>
      </c>
      <c r="B138" s="38" t="s">
        <v>139</v>
      </c>
      <c r="C138" s="28" t="s">
        <v>33</v>
      </c>
      <c r="D138" s="30"/>
      <c r="E138" s="30"/>
      <c r="F138" s="31">
        <v>5.8</v>
      </c>
    </row>
    <row r="139" spans="1:6" ht="12.75">
      <c r="A139" s="26">
        <v>7</v>
      </c>
      <c r="B139" s="39" t="s">
        <v>140</v>
      </c>
      <c r="C139" s="28" t="s">
        <v>33</v>
      </c>
      <c r="D139" s="30"/>
      <c r="E139" s="30"/>
      <c r="F139" s="31">
        <f>(F9+F6)*1%</f>
        <v>287.4533230764</v>
      </c>
    </row>
    <row r="140" spans="1:6" ht="12.75">
      <c r="A140" s="26"/>
      <c r="B140" s="39" t="s">
        <v>141</v>
      </c>
      <c r="C140" s="28"/>
      <c r="D140" s="30"/>
      <c r="E140" s="30"/>
      <c r="F140" s="31">
        <f>F9-F33</f>
        <v>-0.00310424440249335</v>
      </c>
    </row>
    <row r="141" spans="1:3" ht="12.75">
      <c r="A141" s="62"/>
      <c r="C141" s="63"/>
    </row>
    <row r="142" spans="2:4" ht="12.75">
      <c r="B142" s="2" t="s">
        <v>142</v>
      </c>
      <c r="C142" s="63"/>
      <c r="D142" s="3" t="s">
        <v>143</v>
      </c>
    </row>
    <row r="144" spans="2:4" ht="12.75">
      <c r="B144" s="2" t="s">
        <v>144</v>
      </c>
      <c r="D144" s="3" t="s">
        <v>145</v>
      </c>
    </row>
  </sheetData>
  <sheetProtection selectLockedCells="1" selectUnlockedCells="1"/>
  <mergeCells count="9">
    <mergeCell ref="A3:F3"/>
    <mergeCell ref="A4:A5"/>
    <mergeCell ref="B4:B5"/>
    <mergeCell ref="C4:C5"/>
    <mergeCell ref="D4:F4"/>
    <mergeCell ref="A9:B9"/>
    <mergeCell ref="A33:B33"/>
    <mergeCell ref="A34:B34"/>
    <mergeCell ref="A97:B97"/>
  </mergeCells>
  <printOptions/>
  <pageMargins left="1.2597222222222222" right="0" top="0.15763888888888888" bottom="0.1576388888888888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2015-07-22T12:02:53Z</cp:lastPrinted>
  <dcterms:created xsi:type="dcterms:W3CDTF">1996-10-08T23:32:33Z</dcterms:created>
  <dcterms:modified xsi:type="dcterms:W3CDTF">2015-07-22T12:03:49Z</dcterms:modified>
  <cp:category/>
  <cp:version/>
  <cp:contentType/>
  <cp:contentStatus/>
  <cp:revision>24</cp:revision>
</cp:coreProperties>
</file>