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4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<sst xmlns="http://schemas.openxmlformats.org/spreadsheetml/2006/main" count="233" uniqueCount="136">
  <si>
    <t xml:space="preserve">Смета доходов и расходов по ООО "ЖЭУ-1" </t>
  </si>
  <si>
    <t>за 1 полугодие 2015 года.</t>
  </si>
  <si>
    <t>№ п\п</t>
  </si>
  <si>
    <t>наименование статей</t>
  </si>
  <si>
    <t>ед. изм</t>
  </si>
  <si>
    <t>План</t>
  </si>
  <si>
    <t>Факт</t>
  </si>
  <si>
    <t>кол-во</t>
  </si>
  <si>
    <t>тариф</t>
  </si>
  <si>
    <t>сумма, тыс.руб</t>
  </si>
  <si>
    <t xml:space="preserve">Соц. найм </t>
  </si>
  <si>
    <t>т.м2</t>
  </si>
  <si>
    <t>Соц. найм с. Бабанинка</t>
  </si>
  <si>
    <t>Доходы</t>
  </si>
  <si>
    <t>Содержание и ремонт жилого фонда</t>
  </si>
  <si>
    <t>в том числе</t>
  </si>
  <si>
    <t xml:space="preserve"> - МКД 5-ти этажные</t>
  </si>
  <si>
    <t xml:space="preserve"> - МКД 9-ти этажные</t>
  </si>
  <si>
    <t xml:space="preserve"> - МКД, повыш.высотности (14 этажные)</t>
  </si>
  <si>
    <t xml:space="preserve"> - с.Бабанинка</t>
  </si>
  <si>
    <t>Техническое обслуживание нежилого фонда</t>
  </si>
  <si>
    <t>Платные услуги</t>
  </si>
  <si>
    <t>т.руб.</t>
  </si>
  <si>
    <t>Аренда, в т.ч.</t>
  </si>
  <si>
    <t>Размешение тех. оборудования, антен</t>
  </si>
  <si>
    <t xml:space="preserve">Размешение реклам. Конструкции </t>
  </si>
  <si>
    <t>Размещение рекл.- иформ. щитов</t>
  </si>
  <si>
    <t>Прочие доходы:</t>
  </si>
  <si>
    <t>Возмещение 4%</t>
  </si>
  <si>
    <t>Ограничение и востановл. электропотребления</t>
  </si>
  <si>
    <t>РАЦ доставка квитанций</t>
  </si>
  <si>
    <t>Расходы</t>
  </si>
  <si>
    <t>Прямые расходы</t>
  </si>
  <si>
    <r>
      <t xml:space="preserve">Обслуживание лифтового хоз-ва </t>
    </r>
    <r>
      <rPr>
        <sz val="10"/>
        <rFont val="Arial Narrow"/>
        <family val="2"/>
      </rPr>
      <t>(содержание, осмотр,освидетельствование)</t>
    </r>
  </si>
  <si>
    <t>т.р.</t>
  </si>
  <si>
    <t xml:space="preserve">Вывоз и захоронение ТБО </t>
  </si>
  <si>
    <t>ФОТ рабочих</t>
  </si>
  <si>
    <t>чел.</t>
  </si>
  <si>
    <t>Отчисления (20.2%)</t>
  </si>
  <si>
    <t>%</t>
  </si>
  <si>
    <t>Материалы на содержание и благоустройство ЖФ :</t>
  </si>
  <si>
    <t>Текущий ремонт:</t>
  </si>
  <si>
    <t xml:space="preserve">  - ремонт межпанельных швов </t>
  </si>
  <si>
    <t>м.п.</t>
  </si>
  <si>
    <t xml:space="preserve">  - ремонт кровли</t>
  </si>
  <si>
    <t>м2</t>
  </si>
  <si>
    <t xml:space="preserve"> - своими силами</t>
  </si>
  <si>
    <t xml:space="preserve"> - подрядными органицациями</t>
  </si>
  <si>
    <t xml:space="preserve">  - ремонт кровли балконных козырьков  и входов в подъезд:</t>
  </si>
  <si>
    <t>1000 / 1400</t>
  </si>
  <si>
    <t xml:space="preserve">  - косметический ремонт подъездов, в т.ч.:</t>
  </si>
  <si>
    <t>шт</t>
  </si>
  <si>
    <t xml:space="preserve">  - ремонт внутридомовых инженерных систем:</t>
  </si>
  <si>
    <t xml:space="preserve"> - ремонт электрооборудования</t>
  </si>
  <si>
    <t xml:space="preserve"> - ремонт сантехнического оборудования</t>
  </si>
  <si>
    <t>Ремонт оконных блоков</t>
  </si>
  <si>
    <t xml:space="preserve">   - полная замена блоков</t>
  </si>
  <si>
    <t xml:space="preserve">   - ремонт оконных блоков</t>
  </si>
  <si>
    <t xml:space="preserve">   - остекление </t>
  </si>
  <si>
    <t xml:space="preserve">  - ремонт конструктивных элементов зданий:</t>
  </si>
  <si>
    <t xml:space="preserve"> -дверь деревянная мусорокамеры</t>
  </si>
  <si>
    <t xml:space="preserve"> - дверь входная металлическая</t>
  </si>
  <si>
    <t xml:space="preserve"> -замена тамбурных  деревянных дверей(замена оф. двери)</t>
  </si>
  <si>
    <t xml:space="preserve"> - замена дверей металлических (входных)</t>
  </si>
  <si>
    <t xml:space="preserve"> -загрузочные клапаны мусоропровода</t>
  </si>
  <si>
    <t xml:space="preserve"> - почтовые ящики</t>
  </si>
  <si>
    <t xml:space="preserve"> - ремонт ступеней, отмостки,устройство пандуса</t>
  </si>
  <si>
    <t xml:space="preserve"> - ремонт дверей</t>
  </si>
  <si>
    <r>
      <t xml:space="preserve">  - резервный фонд (</t>
    </r>
    <r>
      <rPr>
        <sz val="8"/>
        <rFont val="Arial Narrow"/>
        <family val="2"/>
      </rPr>
      <t>для аварийного ремонта МКД)</t>
    </r>
  </si>
  <si>
    <t>Услуги сторонних организаций:</t>
  </si>
  <si>
    <t xml:space="preserve">    - услуги стороннего транспорта</t>
  </si>
  <si>
    <t xml:space="preserve">    - услуги СЭС по обработке подвальных помещений, стволов мусоропровода</t>
  </si>
  <si>
    <t xml:space="preserve">   - страхование отв. 3-х лиц, отв.-ти ЖЭУ и рем. строит орг-ций</t>
  </si>
  <si>
    <t xml:space="preserve">  - поверка приборов учета тепловой энергии</t>
  </si>
  <si>
    <t xml:space="preserve">   - электроизмерение жилых домов</t>
  </si>
  <si>
    <t xml:space="preserve">  - измерение уровня шума</t>
  </si>
  <si>
    <t xml:space="preserve">  -  вывоз и захоронение строит отходов (талоны на мусор)</t>
  </si>
  <si>
    <t xml:space="preserve">   - работы по проверке вытяжки</t>
  </si>
  <si>
    <t xml:space="preserve">  - выдача тех .условий на установку приборов учета</t>
  </si>
  <si>
    <t xml:space="preserve"> Прочие (услуги по электроизмерению ж.д;услуги по порезке труб; ремонт и диагностика оборудования )(</t>
  </si>
  <si>
    <t>Прочие прямые расходы:</t>
  </si>
  <si>
    <t>Охрана труда, в том числе:</t>
  </si>
  <si>
    <t xml:space="preserve">           обучение персонала</t>
  </si>
  <si>
    <t xml:space="preserve">          спец. одежда</t>
  </si>
  <si>
    <t xml:space="preserve">          синтетические моющие средства</t>
  </si>
  <si>
    <t xml:space="preserve">         атестация рабочих мест</t>
  </si>
  <si>
    <t xml:space="preserve">оплата больничных листов </t>
  </si>
  <si>
    <t>Утилизация ртутьсодержащих ламп</t>
  </si>
  <si>
    <t>Промывка и опрессовка (использ. Воды)</t>
  </si>
  <si>
    <t>17,46/20,83</t>
  </si>
  <si>
    <t>Общеэксплуатационные расходы:</t>
  </si>
  <si>
    <t xml:space="preserve">Отчисление МУП РАЦ </t>
  </si>
  <si>
    <t xml:space="preserve">   - ФОТ  РС и С</t>
  </si>
  <si>
    <t>чел</t>
  </si>
  <si>
    <t xml:space="preserve">   - отчисления (20.2%)</t>
  </si>
  <si>
    <t>Расходы на содержание офиса</t>
  </si>
  <si>
    <t xml:space="preserve"> Арендная плата за помещение и землю (с НДС)</t>
  </si>
  <si>
    <t>Коммунальные услуги:</t>
  </si>
  <si>
    <t xml:space="preserve">   -хол. Вода,водоотведение</t>
  </si>
  <si>
    <t>м3</t>
  </si>
  <si>
    <t xml:space="preserve">   -отопление, ГВС</t>
  </si>
  <si>
    <t>Гкалл</t>
  </si>
  <si>
    <t xml:space="preserve">   -электроэнергия </t>
  </si>
  <si>
    <t>кВТ</t>
  </si>
  <si>
    <t>Прочие общеэксплуатационные расходы</t>
  </si>
  <si>
    <t>Компенс. за использование личного ав/транспорта</t>
  </si>
  <si>
    <t xml:space="preserve"> Приобретение  орг/техники</t>
  </si>
  <si>
    <t xml:space="preserve"> Проведение инвентаризации жилых домов</t>
  </si>
  <si>
    <t>Аудиторская проверка</t>
  </si>
  <si>
    <t xml:space="preserve"> Програмое обеспечение :</t>
  </si>
  <si>
    <t>консультационная услуга( 1С, консультант)</t>
  </si>
  <si>
    <t xml:space="preserve">     Сбис(электронная отчетность)</t>
  </si>
  <si>
    <t xml:space="preserve">     Установка антивируса, ИТС поддержка, лицензия</t>
  </si>
  <si>
    <t xml:space="preserve"> Гос. пошлина, штрафы, пени</t>
  </si>
  <si>
    <t>Размещение инф. Материал СМИ,отправка писем,прием платежей,подписка на газеты и журналы</t>
  </si>
  <si>
    <t xml:space="preserve"> Канц. товары, заправка картриджей, ремонт и обслуживание оргтехники</t>
  </si>
  <si>
    <t xml:space="preserve"> Услуги почты</t>
  </si>
  <si>
    <t xml:space="preserve"> Услуги банка</t>
  </si>
  <si>
    <t xml:space="preserve"> Услуги тел. связи</t>
  </si>
  <si>
    <t>Интернет</t>
  </si>
  <si>
    <t>Командировочные расходы</t>
  </si>
  <si>
    <t>услуги диспетчерской службы</t>
  </si>
  <si>
    <t>расходы по доставке ЕПД</t>
  </si>
  <si>
    <t>затраты на лицензирование</t>
  </si>
  <si>
    <t>аренда зала для проведения собраний</t>
  </si>
  <si>
    <t>услуги по печатанию бюллютней</t>
  </si>
  <si>
    <t>приобретение компьютора</t>
  </si>
  <si>
    <t>прочие (фотоуслуги,стенды информации,матер.помощь)</t>
  </si>
  <si>
    <t>Отчет по окружающей среде, негатив.воздействие</t>
  </si>
  <si>
    <t>Налог по негативному воздействию на окруж.среду</t>
  </si>
  <si>
    <t>Налог УСНО 1%</t>
  </si>
  <si>
    <t>Финансовый результат</t>
  </si>
  <si>
    <t>Генеральный директор ООО "ЖЭУ-1"</t>
  </si>
  <si>
    <t>А.И.Труфанов</t>
  </si>
  <si>
    <t>Экономист</t>
  </si>
  <si>
    <t>С.А.Старостина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</si>
</sst>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.0"/>
    <numFmt numFmtId="167" formatCode="#,##0"/>
    <numFmt numFmtId="168" formatCode="0.0"/>
    <numFmt numFmtId="169" formatCode="0"/>
  </numFmts>
  <fonts count="20">
    <font>
      <sz val="10"/>
      <name val="Arial"/>
      <family val="2"/>
    </font>
    <font>
      <sz val="7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u val="single"/>
      <sz val="16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u val="single"/>
      <sz val="14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NumberFormat="1" applyFont="1" applyFill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9" fillId="0" borderId="0" xfId="0" applyFont="1" applyFill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164" fontId="11" fillId="0" borderId="0" xfId="0" applyFont="1" applyFill="1" applyAlignment="1">
      <alignment/>
    </xf>
    <xf numFmtId="164" fontId="10" fillId="0" borderId="2" xfId="0" applyNumberFormat="1" applyFont="1" applyFill="1" applyBorder="1" applyAlignment="1">
      <alignment horizontal="center"/>
    </xf>
    <xf numFmtId="164" fontId="12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164" fontId="10" fillId="0" borderId="1" xfId="0" applyFont="1" applyFill="1" applyBorder="1" applyAlignment="1">
      <alignment horizontal="left" vertical="center" wrapText="1"/>
    </xf>
    <xf numFmtId="164" fontId="13" fillId="0" borderId="1" xfId="0" applyFont="1" applyFill="1" applyBorder="1" applyAlignment="1">
      <alignment horizontal="center"/>
    </xf>
    <xf numFmtId="164" fontId="9" fillId="0" borderId="0" xfId="0" applyFont="1" applyFill="1" applyAlignment="1">
      <alignment/>
    </xf>
    <xf numFmtId="164" fontId="9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 vertical="center" wrapText="1"/>
    </xf>
    <xf numFmtId="164" fontId="7" fillId="3" borderId="1" xfId="0" applyFont="1" applyFill="1" applyBorder="1" applyAlignment="1">
      <alignment horizontal="left" vertical="center" wrapText="1"/>
    </xf>
    <xf numFmtId="164" fontId="8" fillId="3" borderId="1" xfId="0" applyFont="1" applyFill="1" applyBorder="1" applyAlignment="1">
      <alignment horizontal="center"/>
    </xf>
    <xf numFmtId="165" fontId="13" fillId="3" borderId="1" xfId="0" applyNumberFormat="1" applyFont="1" applyFill="1" applyBorder="1" applyAlignment="1">
      <alignment horizontal="center"/>
    </xf>
    <xf numFmtId="165" fontId="14" fillId="3" borderId="1" xfId="0" applyNumberFormat="1" applyFont="1" applyFill="1" applyBorder="1" applyAlignment="1">
      <alignment horizontal="center"/>
    </xf>
    <xf numFmtId="164" fontId="13" fillId="0" borderId="1" xfId="0" applyFont="1" applyFill="1" applyBorder="1" applyAlignment="1">
      <alignment horizontal="left" vertical="center" wrapText="1"/>
    </xf>
    <xf numFmtId="164" fontId="16" fillId="0" borderId="1" xfId="0" applyFont="1" applyFill="1" applyBorder="1" applyAlignment="1">
      <alignment horizontal="left" vertical="center" wrapText="1"/>
    </xf>
    <xf numFmtId="164" fontId="17" fillId="0" borderId="1" xfId="0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left"/>
    </xf>
    <xf numFmtId="168" fontId="6" fillId="0" borderId="1" xfId="0" applyNumberFormat="1" applyFont="1" applyFill="1" applyBorder="1" applyAlignment="1">
      <alignment horizontal="center"/>
    </xf>
    <xf numFmtId="169" fontId="6" fillId="0" borderId="1" xfId="0" applyNumberFormat="1" applyFont="1" applyFill="1" applyBorder="1" applyAlignment="1">
      <alignment horizontal="center"/>
    </xf>
    <xf numFmtId="164" fontId="16" fillId="0" borderId="1" xfId="0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5" fontId="18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8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135"/>
  <sheetViews>
    <sheetView tabSelected="1" zoomScale="110" zoomScaleNormal="110" workbookViewId="0" topLeftCell="A1">
      <selection activeCell="K14" sqref="K14"/>
    </sheetView>
  </sheetViews>
  <sheetFormatPr defaultColWidth="9.140625" defaultRowHeight="12.75"/>
  <cols>
    <col min="1" max="1" width="2.7109375" style="1" customWidth="1"/>
    <col min="2" max="2" width="40.57421875" style="2" customWidth="1"/>
    <col min="3" max="3" width="5.28125" style="2" customWidth="1"/>
    <col min="4" max="4" width="9.421875" style="3" customWidth="1"/>
    <col min="5" max="5" width="10.57421875" style="3" customWidth="1"/>
    <col min="6" max="6" width="12.28125" style="3" customWidth="1"/>
    <col min="7" max="7" width="9.421875" style="3" customWidth="1"/>
    <col min="8" max="8" width="10.57421875" style="3" customWidth="1"/>
    <col min="9" max="9" width="12.28125" style="3" customWidth="1"/>
    <col min="10" max="16384" width="9.140625" style="2" customWidth="1"/>
  </cols>
  <sheetData>
    <row r="1" spans="1:9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5" customFormat="1" ht="12.7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1" customFormat="1" ht="19.5" customHeight="1">
      <c r="A3" s="7" t="s">
        <v>2</v>
      </c>
      <c r="B3" s="8" t="s">
        <v>3</v>
      </c>
      <c r="C3" s="9" t="s">
        <v>4</v>
      </c>
      <c r="D3" s="10" t="s">
        <v>5</v>
      </c>
      <c r="E3" s="10"/>
      <c r="F3" s="10"/>
      <c r="G3" s="10" t="s">
        <v>6</v>
      </c>
      <c r="H3" s="10"/>
      <c r="I3" s="10"/>
    </row>
    <row r="4" spans="1:9" s="13" customFormat="1" ht="20.25" customHeight="1">
      <c r="A4" s="7"/>
      <c r="B4" s="8"/>
      <c r="C4" s="9"/>
      <c r="D4" s="12" t="s">
        <v>7</v>
      </c>
      <c r="E4" s="12" t="s">
        <v>8</v>
      </c>
      <c r="F4" s="12" t="s">
        <v>9</v>
      </c>
      <c r="G4" s="12" t="s">
        <v>7</v>
      </c>
      <c r="H4" s="12" t="s">
        <v>8</v>
      </c>
      <c r="I4" s="12" t="s">
        <v>9</v>
      </c>
    </row>
    <row r="5" spans="1:9" s="18" customFormat="1" ht="12.75">
      <c r="A5" s="14"/>
      <c r="B5" s="15" t="s">
        <v>10</v>
      </c>
      <c r="C5" s="16"/>
      <c r="D5" s="17"/>
      <c r="E5" s="17"/>
      <c r="F5" s="17">
        <f>F6+F7</f>
        <v>580.67492544</v>
      </c>
      <c r="G5" s="17"/>
      <c r="H5" s="17"/>
      <c r="I5" s="17">
        <f>I6+I7</f>
        <v>569.50492544</v>
      </c>
    </row>
    <row r="6" spans="1:9" s="18" customFormat="1" ht="12.75">
      <c r="A6" s="19"/>
      <c r="B6" s="15" t="s">
        <v>10</v>
      </c>
      <c r="C6" s="16" t="s">
        <v>11</v>
      </c>
      <c r="D6" s="17">
        <v>16.2</v>
      </c>
      <c r="E6" s="17">
        <v>5.9</v>
      </c>
      <c r="F6" s="17">
        <f>D6*E6*6</f>
        <v>573.48</v>
      </c>
      <c r="G6" s="17">
        <v>13.52</v>
      </c>
      <c r="H6" s="17">
        <v>5.9</v>
      </c>
      <c r="I6" s="17">
        <v>562.31</v>
      </c>
    </row>
    <row r="7" spans="1:9" s="18" customFormat="1" ht="12.75">
      <c r="A7" s="19"/>
      <c r="B7" s="15" t="s">
        <v>12</v>
      </c>
      <c r="C7" s="16" t="s">
        <v>11</v>
      </c>
      <c r="D7" s="17">
        <v>0.23624</v>
      </c>
      <c r="E7" s="17">
        <v>5.076</v>
      </c>
      <c r="F7" s="17">
        <f>D7*E7*6</f>
        <v>7.19492544</v>
      </c>
      <c r="G7" s="17">
        <v>0.23624</v>
      </c>
      <c r="H7" s="17">
        <v>5.076</v>
      </c>
      <c r="I7" s="17">
        <f>G7*H7*6</f>
        <v>7.19492544</v>
      </c>
    </row>
    <row r="8" spans="1:9" ht="16.5" customHeight="1">
      <c r="A8" s="20" t="s">
        <v>13</v>
      </c>
      <c r="B8" s="20"/>
      <c r="C8" s="21"/>
      <c r="D8" s="22"/>
      <c r="E8" s="23"/>
      <c r="F8" s="24">
        <f>F9+F16+F17+F18+F19+F25</f>
        <v>24452.8662866</v>
      </c>
      <c r="G8" s="22"/>
      <c r="H8" s="23"/>
      <c r="I8" s="24">
        <f>I9+I16+I17+I18+I19+I25</f>
        <v>24425.102316599998</v>
      </c>
    </row>
    <row r="9" spans="1:9" ht="23.25" customHeight="1">
      <c r="A9" s="25">
        <v>1</v>
      </c>
      <c r="B9" s="26" t="s">
        <v>14</v>
      </c>
      <c r="C9" s="27" t="s">
        <v>11</v>
      </c>
      <c r="D9" s="28">
        <f>D11+D12+D15+D13+D14</f>
        <v>247.46223</v>
      </c>
      <c r="E9" s="29"/>
      <c r="F9" s="30">
        <f>F11+F12+F15+F13+F14</f>
        <v>23663.9304666</v>
      </c>
      <c r="G9" s="28">
        <f>G11+G12+G15+G13+G14</f>
        <v>247.46223</v>
      </c>
      <c r="H9" s="29"/>
      <c r="I9" s="30">
        <f>I11+I12+I15+I13+I14</f>
        <v>23660.869316599998</v>
      </c>
    </row>
    <row r="10" spans="1:9" ht="12" customHeight="1">
      <c r="A10" s="25"/>
      <c r="B10" s="31" t="s">
        <v>15</v>
      </c>
      <c r="C10" s="27"/>
      <c r="D10" s="32"/>
      <c r="E10" s="29"/>
      <c r="F10" s="30"/>
      <c r="G10" s="32"/>
      <c r="H10" s="29"/>
      <c r="I10" s="30"/>
    </row>
    <row r="11" spans="1:9" ht="12.75" hidden="1">
      <c r="A11" s="25"/>
      <c r="B11" s="31" t="s">
        <v>16</v>
      </c>
      <c r="C11" s="27" t="s">
        <v>11</v>
      </c>
      <c r="D11" s="32"/>
      <c r="E11" s="32"/>
      <c r="F11" s="33"/>
      <c r="G11" s="32"/>
      <c r="H11" s="32"/>
      <c r="I11" s="33"/>
    </row>
    <row r="12" spans="1:9" ht="12.75">
      <c r="A12" s="25"/>
      <c r="B12" s="31" t="s">
        <v>17</v>
      </c>
      <c r="C12" s="27" t="s">
        <v>11</v>
      </c>
      <c r="D12" s="32">
        <v>246.7695</v>
      </c>
      <c r="E12" s="32">
        <v>15.95</v>
      </c>
      <c r="F12" s="33">
        <f>E12*D12*6</f>
        <v>23615.84115</v>
      </c>
      <c r="G12" s="32">
        <v>246.7695</v>
      </c>
      <c r="H12" s="32">
        <v>15.95</v>
      </c>
      <c r="I12" s="33">
        <v>23612.78</v>
      </c>
    </row>
    <row r="13" spans="1:9" ht="12.75" hidden="1">
      <c r="A13" s="25"/>
      <c r="B13" s="31" t="s">
        <v>18</v>
      </c>
      <c r="C13" s="27"/>
      <c r="D13" s="32"/>
      <c r="E13" s="32"/>
      <c r="F13" s="33">
        <f>E13*D13*6</f>
        <v>0</v>
      </c>
      <c r="G13" s="32"/>
      <c r="H13" s="32"/>
      <c r="I13" s="33">
        <f>H13*G13*6</f>
        <v>0</v>
      </c>
    </row>
    <row r="14" spans="1:9" ht="12.75">
      <c r="A14" s="25"/>
      <c r="B14" s="31" t="s">
        <v>19</v>
      </c>
      <c r="C14" s="27" t="s">
        <v>11</v>
      </c>
      <c r="D14" s="32">
        <v>0.69273</v>
      </c>
      <c r="E14" s="32">
        <v>11.57</v>
      </c>
      <c r="F14" s="33">
        <f>E14*D14*6</f>
        <v>48.089316600000004</v>
      </c>
      <c r="G14" s="32">
        <v>0.69273</v>
      </c>
      <c r="H14" s="32">
        <v>11.57</v>
      </c>
      <c r="I14" s="33">
        <f>H14*G14*6</f>
        <v>48.089316600000004</v>
      </c>
    </row>
    <row r="15" spans="1:9" ht="12.75" hidden="1">
      <c r="A15" s="25"/>
      <c r="B15" s="31"/>
      <c r="C15" s="27"/>
      <c r="D15" s="32"/>
      <c r="E15" s="32"/>
      <c r="F15" s="33"/>
      <c r="G15" s="32"/>
      <c r="H15" s="32"/>
      <c r="I15" s="33"/>
    </row>
    <row r="16" spans="1:9" s="36" customFormat="1" ht="26.25" customHeight="1">
      <c r="A16" s="25">
        <v>2</v>
      </c>
      <c r="B16" s="34" t="s">
        <v>20</v>
      </c>
      <c r="C16" s="35" t="s">
        <v>11</v>
      </c>
      <c r="D16" s="29">
        <v>1.36945</v>
      </c>
      <c r="E16" s="29">
        <v>14.6</v>
      </c>
      <c r="F16" s="30">
        <f>E16*D16*6</f>
        <v>119.96382</v>
      </c>
      <c r="G16" s="29">
        <v>1.6</v>
      </c>
      <c r="H16" s="29">
        <v>14.6</v>
      </c>
      <c r="I16" s="30">
        <v>140.562</v>
      </c>
    </row>
    <row r="17" spans="1:9" ht="12.75" hidden="1">
      <c r="A17" s="25"/>
      <c r="B17" s="37"/>
      <c r="C17" s="27"/>
      <c r="D17" s="32"/>
      <c r="E17" s="32"/>
      <c r="F17" s="30"/>
      <c r="G17" s="32"/>
      <c r="H17" s="32"/>
      <c r="I17" s="30"/>
    </row>
    <row r="18" spans="1:9" ht="12.75">
      <c r="A18" s="25">
        <v>3</v>
      </c>
      <c r="B18" s="37" t="s">
        <v>21</v>
      </c>
      <c r="C18" s="27" t="s">
        <v>22</v>
      </c>
      <c r="D18" s="29"/>
      <c r="E18" s="29"/>
      <c r="F18" s="30">
        <v>30</v>
      </c>
      <c r="G18" s="29"/>
      <c r="H18" s="29"/>
      <c r="I18" s="30">
        <v>47.69</v>
      </c>
    </row>
    <row r="19" spans="1:9" ht="12.75">
      <c r="A19" s="25">
        <v>4</v>
      </c>
      <c r="B19" s="37" t="s">
        <v>23</v>
      </c>
      <c r="C19" s="27" t="s">
        <v>22</v>
      </c>
      <c r="D19" s="29"/>
      <c r="E19" s="29"/>
      <c r="F19" s="30">
        <f>F20+F21+F22</f>
        <v>284.7</v>
      </c>
      <c r="G19" s="29"/>
      <c r="H19" s="29"/>
      <c r="I19" s="30">
        <f>I20+I21+I22</f>
        <v>284.7</v>
      </c>
    </row>
    <row r="20" spans="1:9" ht="12.75">
      <c r="A20" s="25"/>
      <c r="B20" s="31" t="s">
        <v>24</v>
      </c>
      <c r="C20" s="27" t="s">
        <v>22</v>
      </c>
      <c r="D20" s="29"/>
      <c r="E20" s="29"/>
      <c r="F20" s="33">
        <f>42.9+64.26+36.9+48.6+4.5</f>
        <v>197.16</v>
      </c>
      <c r="G20" s="29"/>
      <c r="H20" s="29"/>
      <c r="I20" s="33">
        <f>42.9+64.26+36.9+48.6+4.5</f>
        <v>197.16</v>
      </c>
    </row>
    <row r="21" spans="1:9" ht="12.75">
      <c r="A21" s="25"/>
      <c r="B21" s="31" t="s">
        <v>25</v>
      </c>
      <c r="C21" s="27" t="s">
        <v>22</v>
      </c>
      <c r="D21" s="29"/>
      <c r="E21" s="29"/>
      <c r="F21" s="33">
        <v>30</v>
      </c>
      <c r="G21" s="29"/>
      <c r="H21" s="29"/>
      <c r="I21" s="33">
        <v>30</v>
      </c>
    </row>
    <row r="22" spans="1:9" ht="12.75">
      <c r="A22" s="25"/>
      <c r="B22" s="31" t="s">
        <v>26</v>
      </c>
      <c r="C22" s="27" t="s">
        <v>22</v>
      </c>
      <c r="D22" s="29"/>
      <c r="E22" s="29"/>
      <c r="F22" s="33">
        <f>38.4+19.14</f>
        <v>57.54</v>
      </c>
      <c r="G22" s="29"/>
      <c r="H22" s="29"/>
      <c r="I22" s="33">
        <f>38.4+19.14</f>
        <v>57.54</v>
      </c>
    </row>
    <row r="23" spans="1:9" ht="12.75" hidden="1">
      <c r="A23" s="25"/>
      <c r="B23" s="31"/>
      <c r="C23" s="27" t="s">
        <v>22</v>
      </c>
      <c r="D23" s="29"/>
      <c r="E23" s="29"/>
      <c r="F23" s="33"/>
      <c r="G23" s="29"/>
      <c r="H23" s="29"/>
      <c r="I23" s="33"/>
    </row>
    <row r="24" spans="1:9" ht="12.75" hidden="1">
      <c r="A24" s="25"/>
      <c r="B24" s="31"/>
      <c r="C24" s="27" t="s">
        <v>22</v>
      </c>
      <c r="D24" s="29"/>
      <c r="E24" s="29"/>
      <c r="F24" s="33"/>
      <c r="G24" s="29"/>
      <c r="H24" s="29"/>
      <c r="I24" s="33"/>
    </row>
    <row r="25" spans="1:9" ht="12.75">
      <c r="A25" s="25">
        <v>5</v>
      </c>
      <c r="B25" s="38" t="s">
        <v>27</v>
      </c>
      <c r="C25" s="27" t="s">
        <v>22</v>
      </c>
      <c r="D25" s="29"/>
      <c r="E25" s="29"/>
      <c r="F25" s="30">
        <f>F26+F27+F28+F29</f>
        <v>354.27200000000005</v>
      </c>
      <c r="G25" s="29"/>
      <c r="H25" s="29"/>
      <c r="I25" s="30">
        <f>I26+I27+I28+I29</f>
        <v>291.281</v>
      </c>
    </row>
    <row r="26" spans="1:9" ht="12.75">
      <c r="A26" s="25"/>
      <c r="B26" s="31" t="s">
        <v>28</v>
      </c>
      <c r="C26" s="27" t="s">
        <v>22</v>
      </c>
      <c r="D26" s="29"/>
      <c r="E26" s="29"/>
      <c r="F26" s="33">
        <f>63.75+16.682+237.18</f>
        <v>317.612</v>
      </c>
      <c r="G26" s="29"/>
      <c r="H26" s="29"/>
      <c r="I26" s="33">
        <v>262.19</v>
      </c>
    </row>
    <row r="27" spans="1:9" ht="12.75" hidden="1">
      <c r="A27" s="25"/>
      <c r="B27" s="31"/>
      <c r="C27" s="27"/>
      <c r="D27" s="29"/>
      <c r="E27" s="29"/>
      <c r="F27" s="33"/>
      <c r="G27" s="29"/>
      <c r="H27" s="29"/>
      <c r="I27" s="33"/>
    </row>
    <row r="28" spans="1:9" ht="12.75">
      <c r="A28" s="25"/>
      <c r="B28" s="31" t="s">
        <v>29</v>
      </c>
      <c r="C28" s="27" t="s">
        <v>22</v>
      </c>
      <c r="D28" s="29"/>
      <c r="E28" s="29">
        <v>1.5</v>
      </c>
      <c r="F28" s="33">
        <v>9</v>
      </c>
      <c r="G28" s="29"/>
      <c r="H28" s="29">
        <v>1.5</v>
      </c>
      <c r="I28" s="33">
        <v>5.44</v>
      </c>
    </row>
    <row r="29" spans="1:9" ht="12.75">
      <c r="A29" s="25"/>
      <c r="B29" s="31" t="s">
        <v>30</v>
      </c>
      <c r="C29" s="27" t="s">
        <v>22</v>
      </c>
      <c r="D29" s="29">
        <v>4610</v>
      </c>
      <c r="E29" s="29">
        <v>1</v>
      </c>
      <c r="F29" s="33">
        <v>27.66</v>
      </c>
      <c r="G29" s="29">
        <v>4610</v>
      </c>
      <c r="H29" s="29">
        <v>1</v>
      </c>
      <c r="I29" s="33">
        <v>23.651</v>
      </c>
    </row>
    <row r="30" spans="1:9" ht="12.75" hidden="1">
      <c r="A30" s="39"/>
      <c r="B30" s="40"/>
      <c r="C30" s="27"/>
      <c r="D30" s="29"/>
      <c r="E30" s="29"/>
      <c r="F30" s="33"/>
      <c r="G30" s="29"/>
      <c r="H30" s="29"/>
      <c r="I30" s="33"/>
    </row>
    <row r="31" spans="1:9" ht="12.75" hidden="1">
      <c r="A31" s="39"/>
      <c r="B31" s="40"/>
      <c r="C31" s="27"/>
      <c r="D31" s="29"/>
      <c r="E31" s="29"/>
      <c r="F31" s="33"/>
      <c r="G31" s="29"/>
      <c r="H31" s="29"/>
      <c r="I31" s="33"/>
    </row>
    <row r="32" spans="1:9" ht="16.5" customHeight="1">
      <c r="A32" s="20" t="s">
        <v>31</v>
      </c>
      <c r="B32" s="20"/>
      <c r="C32" s="21"/>
      <c r="D32" s="23"/>
      <c r="E32" s="23"/>
      <c r="F32" s="24">
        <f>F33+F93</f>
        <v>24452.869709802002</v>
      </c>
      <c r="G32" s="23"/>
      <c r="H32" s="23"/>
      <c r="I32" s="24">
        <f>I33+I93</f>
        <v>23824.960174199998</v>
      </c>
    </row>
    <row r="33" spans="1:9" ht="16.5" customHeight="1">
      <c r="A33" s="41" t="s">
        <v>32</v>
      </c>
      <c r="B33" s="41"/>
      <c r="C33" s="42"/>
      <c r="D33" s="43"/>
      <c r="E33" s="43"/>
      <c r="F33" s="44">
        <f>F37+F38+F39+F40+F35+F34+F36+F70+F84+F91+F92</f>
        <v>20122.80856</v>
      </c>
      <c r="G33" s="43"/>
      <c r="H33" s="43"/>
      <c r="I33" s="44">
        <f>I37+I38+I39+I40+I35+I34+I36+I70+I84+I91+I92</f>
        <v>19608.0953924</v>
      </c>
    </row>
    <row r="34" spans="1:9" ht="12.75">
      <c r="A34" s="25">
        <v>1</v>
      </c>
      <c r="B34" s="38" t="s">
        <v>33</v>
      </c>
      <c r="C34" s="27" t="s">
        <v>34</v>
      </c>
      <c r="D34" s="29">
        <v>246.78</v>
      </c>
      <c r="E34" s="29">
        <v>3.98</v>
      </c>
      <c r="F34" s="30">
        <v>5929.5</v>
      </c>
      <c r="G34" s="29">
        <v>246.78</v>
      </c>
      <c r="H34" s="29">
        <v>3.98</v>
      </c>
      <c r="I34" s="30">
        <v>5929.5</v>
      </c>
    </row>
    <row r="35" spans="1:9" ht="12.75">
      <c r="A35" s="25">
        <v>2</v>
      </c>
      <c r="B35" s="38" t="s">
        <v>35</v>
      </c>
      <c r="C35" s="27" t="s">
        <v>11</v>
      </c>
      <c r="D35" s="32">
        <v>247.46</v>
      </c>
      <c r="E35" s="29">
        <v>1.35</v>
      </c>
      <c r="F35" s="30">
        <f>D35*E35*6+0.524</f>
        <v>2004.95</v>
      </c>
      <c r="G35" s="32">
        <v>247.46</v>
      </c>
      <c r="H35" s="29">
        <v>1.35</v>
      </c>
      <c r="I35" s="30">
        <v>2008.67</v>
      </c>
    </row>
    <row r="36" spans="1:9" ht="12.75" hidden="1">
      <c r="A36" s="25"/>
      <c r="B36" s="38"/>
      <c r="C36" s="27"/>
      <c r="D36" s="32"/>
      <c r="E36" s="32"/>
      <c r="F36" s="30"/>
      <c r="G36" s="32"/>
      <c r="H36" s="32"/>
      <c r="I36" s="30"/>
    </row>
    <row r="37" spans="1:9" ht="12.75">
      <c r="A37" s="25">
        <v>3</v>
      </c>
      <c r="B37" s="38" t="s">
        <v>36</v>
      </c>
      <c r="C37" s="27" t="s">
        <v>37</v>
      </c>
      <c r="D37" s="32">
        <v>83</v>
      </c>
      <c r="E37" s="29"/>
      <c r="F37" s="30">
        <v>6596.28</v>
      </c>
      <c r="G37" s="32">
        <v>83</v>
      </c>
      <c r="H37" s="29"/>
      <c r="I37" s="30">
        <v>6426.82</v>
      </c>
    </row>
    <row r="38" spans="1:9" ht="12.75">
      <c r="A38" s="25">
        <v>5</v>
      </c>
      <c r="B38" s="38" t="s">
        <v>38</v>
      </c>
      <c r="C38" s="27" t="s">
        <v>39</v>
      </c>
      <c r="D38" s="32">
        <v>20.2</v>
      </c>
      <c r="E38" s="29"/>
      <c r="F38" s="30">
        <f>F37*D38%</f>
        <v>1332.4485599999998</v>
      </c>
      <c r="G38" s="32">
        <v>20.2</v>
      </c>
      <c r="H38" s="29"/>
      <c r="I38" s="30">
        <v>1303.01</v>
      </c>
    </row>
    <row r="39" spans="1:9" ht="18.75" customHeight="1">
      <c r="A39" s="25">
        <v>6</v>
      </c>
      <c r="B39" s="45" t="s">
        <v>40</v>
      </c>
      <c r="C39" s="27" t="s">
        <v>34</v>
      </c>
      <c r="D39" s="29"/>
      <c r="E39" s="29"/>
      <c r="F39" s="30">
        <v>318.3</v>
      </c>
      <c r="G39" s="29"/>
      <c r="H39" s="29"/>
      <c r="I39" s="30">
        <v>577.11</v>
      </c>
    </row>
    <row r="40" spans="1:9" ht="12.75">
      <c r="A40" s="25">
        <v>7</v>
      </c>
      <c r="B40" s="38" t="s">
        <v>41</v>
      </c>
      <c r="C40" s="27" t="s">
        <v>34</v>
      </c>
      <c r="D40" s="29"/>
      <c r="E40" s="29"/>
      <c r="F40" s="30">
        <f>F41+F42++F45+F46+F49+F52+F56+F69</f>
        <v>3010.63</v>
      </c>
      <c r="G40" s="29"/>
      <c r="H40" s="29"/>
      <c r="I40" s="30">
        <f>I41+I42++I45+I46+I49+I52+I56+I69</f>
        <v>2821.0253924</v>
      </c>
    </row>
    <row r="41" spans="1:9" ht="12.75">
      <c r="A41" s="25">
        <v>7.1</v>
      </c>
      <c r="B41" s="46" t="s">
        <v>42</v>
      </c>
      <c r="C41" s="47" t="s">
        <v>43</v>
      </c>
      <c r="D41" s="32">
        <v>2500</v>
      </c>
      <c r="E41" s="48">
        <v>270</v>
      </c>
      <c r="F41" s="30">
        <f>E41*D41/1000</f>
        <v>675</v>
      </c>
      <c r="G41" s="32">
        <v>2706.2</v>
      </c>
      <c r="H41" s="48">
        <v>267.15</v>
      </c>
      <c r="I41" s="30">
        <f>H41*G41/1000</f>
        <v>722.9613299999999</v>
      </c>
    </row>
    <row r="42" spans="1:9" ht="12.75">
      <c r="A42" s="25">
        <v>7.2</v>
      </c>
      <c r="B42" s="46" t="s">
        <v>44</v>
      </c>
      <c r="C42" s="47" t="s">
        <v>45</v>
      </c>
      <c r="D42" s="32">
        <f>D43+D44</f>
        <v>1100</v>
      </c>
      <c r="E42" s="48">
        <v>600</v>
      </c>
      <c r="F42" s="30">
        <f>F43+F44</f>
        <v>660</v>
      </c>
      <c r="G42" s="32">
        <f>G43+G44</f>
        <v>1211.4</v>
      </c>
      <c r="H42" s="48">
        <v>600</v>
      </c>
      <c r="I42" s="30">
        <f>I43+I44</f>
        <v>571.708116</v>
      </c>
    </row>
    <row r="43" spans="1:9" ht="12.75">
      <c r="A43" s="25"/>
      <c r="B43" s="31" t="s">
        <v>46</v>
      </c>
      <c r="C43" s="47" t="s">
        <v>45</v>
      </c>
      <c r="D43" s="32"/>
      <c r="E43" s="49"/>
      <c r="F43" s="33"/>
      <c r="G43" s="32"/>
      <c r="H43" s="49"/>
      <c r="I43" s="33"/>
    </row>
    <row r="44" spans="1:9" ht="12.75">
      <c r="A44" s="25"/>
      <c r="B44" s="31" t="s">
        <v>47</v>
      </c>
      <c r="C44" s="47"/>
      <c r="D44" s="32">
        <v>1100</v>
      </c>
      <c r="E44" s="50">
        <v>600</v>
      </c>
      <c r="F44" s="33">
        <f>E44*D44/1000</f>
        <v>660</v>
      </c>
      <c r="G44" s="32">
        <v>1211.4</v>
      </c>
      <c r="H44" s="50">
        <v>471.94</v>
      </c>
      <c r="I44" s="33">
        <f>H44*G44/1000</f>
        <v>571.708116</v>
      </c>
    </row>
    <row r="45" spans="1:9" ht="12.75">
      <c r="A45" s="25">
        <v>7.3</v>
      </c>
      <c r="B45" s="46" t="s">
        <v>48</v>
      </c>
      <c r="C45" s="47" t="s">
        <v>45</v>
      </c>
      <c r="D45" s="32">
        <f>80+60</f>
        <v>140</v>
      </c>
      <c r="E45" s="50" t="s">
        <v>49</v>
      </c>
      <c r="F45" s="30">
        <f>60+112</f>
        <v>172</v>
      </c>
      <c r="G45" s="32">
        <v>110.2</v>
      </c>
      <c r="H45" s="50" t="s">
        <v>49</v>
      </c>
      <c r="I45" s="30">
        <f>23.1+121.2</f>
        <v>144.3</v>
      </c>
    </row>
    <row r="46" spans="1:9" ht="12.75">
      <c r="A46" s="25">
        <v>7.4</v>
      </c>
      <c r="B46" s="46" t="s">
        <v>50</v>
      </c>
      <c r="C46" s="47" t="s">
        <v>51</v>
      </c>
      <c r="D46" s="32"/>
      <c r="E46" s="49"/>
      <c r="F46" s="30">
        <f>F47+F48</f>
        <v>850</v>
      </c>
      <c r="G46" s="32"/>
      <c r="H46" s="49"/>
      <c r="I46" s="30">
        <f>I47+I48</f>
        <v>768.38598</v>
      </c>
    </row>
    <row r="47" spans="1:9" ht="12.75">
      <c r="A47" s="25"/>
      <c r="B47" s="31" t="s">
        <v>46</v>
      </c>
      <c r="C47" s="47"/>
      <c r="D47" s="32">
        <v>6</v>
      </c>
      <c r="E47" s="49">
        <v>25000</v>
      </c>
      <c r="F47" s="30">
        <f>E47*D47/1000</f>
        <v>150</v>
      </c>
      <c r="G47" s="32">
        <v>6</v>
      </c>
      <c r="H47" s="49">
        <v>15374.33</v>
      </c>
      <c r="I47" s="30">
        <f>H47*G47/1000</f>
        <v>92.24598</v>
      </c>
    </row>
    <row r="48" spans="1:9" ht="12.75">
      <c r="A48" s="25"/>
      <c r="B48" s="31" t="s">
        <v>47</v>
      </c>
      <c r="C48" s="47"/>
      <c r="D48" s="32">
        <v>5</v>
      </c>
      <c r="E48" s="49">
        <v>140000</v>
      </c>
      <c r="F48" s="30">
        <f>E48*D48/1000</f>
        <v>700</v>
      </c>
      <c r="G48" s="32">
        <v>5</v>
      </c>
      <c r="H48" s="49">
        <v>135228</v>
      </c>
      <c r="I48" s="30">
        <f>H48*G48/1000</f>
        <v>676.14</v>
      </c>
    </row>
    <row r="49" spans="1:9" ht="14.25" customHeight="1">
      <c r="A49" s="25">
        <v>7.5</v>
      </c>
      <c r="B49" s="46" t="s">
        <v>52</v>
      </c>
      <c r="C49" s="27" t="s">
        <v>34</v>
      </c>
      <c r="D49" s="32"/>
      <c r="E49" s="29"/>
      <c r="F49" s="30">
        <f>F50+F51</f>
        <v>383.23</v>
      </c>
      <c r="G49" s="32"/>
      <c r="H49" s="29"/>
      <c r="I49" s="30">
        <f>I50+I51</f>
        <v>476.87</v>
      </c>
    </row>
    <row r="50" spans="1:9" ht="12.75">
      <c r="A50" s="25"/>
      <c r="B50" s="31" t="s">
        <v>53</v>
      </c>
      <c r="C50" s="27"/>
      <c r="D50" s="32"/>
      <c r="E50" s="32"/>
      <c r="F50" s="33">
        <v>120</v>
      </c>
      <c r="G50" s="32"/>
      <c r="H50" s="32"/>
      <c r="I50" s="33">
        <v>118.6</v>
      </c>
    </row>
    <row r="51" spans="1:9" ht="12.75">
      <c r="A51" s="25"/>
      <c r="B51" s="31" t="s">
        <v>54</v>
      </c>
      <c r="C51" s="27"/>
      <c r="D51" s="32"/>
      <c r="E51" s="32"/>
      <c r="F51" s="33">
        <v>263.23</v>
      </c>
      <c r="G51" s="32"/>
      <c r="H51" s="32"/>
      <c r="I51" s="33">
        <v>358.27</v>
      </c>
    </row>
    <row r="52" spans="1:9" ht="12.75">
      <c r="A52" s="25">
        <v>7.6</v>
      </c>
      <c r="B52" s="46" t="s">
        <v>55</v>
      </c>
      <c r="C52" s="47"/>
      <c r="D52" s="32"/>
      <c r="E52" s="29"/>
      <c r="F52" s="30">
        <f>F54+F55</f>
        <v>90.5</v>
      </c>
      <c r="G52" s="32"/>
      <c r="H52" s="29"/>
      <c r="I52" s="30">
        <f>I54+I55</f>
        <v>19.0299664</v>
      </c>
    </row>
    <row r="53" spans="1:9" ht="12.75" hidden="1">
      <c r="A53" s="25"/>
      <c r="B53" s="31" t="s">
        <v>56</v>
      </c>
      <c r="C53" s="47"/>
      <c r="D53" s="32"/>
      <c r="E53" s="29"/>
      <c r="F53" s="30"/>
      <c r="G53" s="32"/>
      <c r="H53" s="29"/>
      <c r="I53" s="30"/>
    </row>
    <row r="54" spans="1:9" ht="12.75">
      <c r="A54" s="25"/>
      <c r="B54" s="31" t="s">
        <v>57</v>
      </c>
      <c r="C54" s="27" t="s">
        <v>34</v>
      </c>
      <c r="D54" s="32"/>
      <c r="E54" s="32"/>
      <c r="F54" s="33">
        <v>10</v>
      </c>
      <c r="G54" s="32"/>
      <c r="H54" s="32"/>
      <c r="I54" s="33">
        <v>12.6</v>
      </c>
    </row>
    <row r="55" spans="1:9" ht="12.75">
      <c r="A55" s="25"/>
      <c r="B55" s="31" t="s">
        <v>58</v>
      </c>
      <c r="C55" s="47" t="s">
        <v>45</v>
      </c>
      <c r="D55" s="32">
        <v>230</v>
      </c>
      <c r="E55" s="32">
        <v>350</v>
      </c>
      <c r="F55" s="33">
        <f>E55*D55/1000</f>
        <v>80.5</v>
      </c>
      <c r="G55" s="32">
        <v>22.88</v>
      </c>
      <c r="H55" s="32">
        <v>281.03</v>
      </c>
      <c r="I55" s="33">
        <f>H55*G55/1000</f>
        <v>6.4299664</v>
      </c>
    </row>
    <row r="56" spans="1:9" ht="13.5" customHeight="1">
      <c r="A56" s="25">
        <v>7.7</v>
      </c>
      <c r="B56" s="46" t="s">
        <v>59</v>
      </c>
      <c r="C56" s="27" t="s">
        <v>34</v>
      </c>
      <c r="D56" s="29"/>
      <c r="E56" s="29"/>
      <c r="F56" s="30">
        <f>F57+F59+F60+F61+F62+F67+F68</f>
        <v>129.9</v>
      </c>
      <c r="G56" s="29"/>
      <c r="H56" s="29"/>
      <c r="I56" s="30">
        <f>I57+I59+I60+I61+I62+I67+I68+I58</f>
        <v>117.77</v>
      </c>
    </row>
    <row r="57" spans="1:9" ht="12.75">
      <c r="A57" s="25"/>
      <c r="B57" s="31" t="s">
        <v>60</v>
      </c>
      <c r="C57" s="27" t="s">
        <v>34</v>
      </c>
      <c r="D57" s="29"/>
      <c r="E57" s="29"/>
      <c r="F57" s="33"/>
      <c r="G57" s="32">
        <v>1</v>
      </c>
      <c r="H57" s="29"/>
      <c r="I57" s="33">
        <v>7.81</v>
      </c>
    </row>
    <row r="58" spans="1:9" ht="12.75">
      <c r="A58" s="25"/>
      <c r="B58" s="31" t="s">
        <v>61</v>
      </c>
      <c r="C58" s="27" t="s">
        <v>34</v>
      </c>
      <c r="D58" s="29"/>
      <c r="E58" s="29"/>
      <c r="F58" s="33"/>
      <c r="G58" s="32">
        <v>1</v>
      </c>
      <c r="H58" s="29"/>
      <c r="I58" s="33">
        <v>18</v>
      </c>
    </row>
    <row r="59" spans="1:9" ht="12.75">
      <c r="A59" s="25"/>
      <c r="B59" s="31" t="s">
        <v>62</v>
      </c>
      <c r="C59" s="27" t="s">
        <v>34</v>
      </c>
      <c r="D59" s="32">
        <v>6</v>
      </c>
      <c r="E59" s="32">
        <v>6000</v>
      </c>
      <c r="F59" s="33">
        <f>E59*D59/1000</f>
        <v>36</v>
      </c>
      <c r="G59" s="32">
        <v>5</v>
      </c>
      <c r="H59" s="32">
        <f>I59/G59*1000</f>
        <v>5932</v>
      </c>
      <c r="I59" s="33">
        <v>29.66</v>
      </c>
    </row>
    <row r="60" spans="1:9" ht="12.75" hidden="1">
      <c r="A60" s="25"/>
      <c r="B60" s="31" t="s">
        <v>63</v>
      </c>
      <c r="C60" s="27" t="s">
        <v>34</v>
      </c>
      <c r="D60" s="32"/>
      <c r="E60" s="51"/>
      <c r="F60" s="33"/>
      <c r="G60" s="32"/>
      <c r="H60" s="51"/>
      <c r="I60" s="33"/>
    </row>
    <row r="61" spans="1:9" ht="12.75" hidden="1">
      <c r="A61" s="25"/>
      <c r="B61" s="31" t="s">
        <v>64</v>
      </c>
      <c r="C61" s="27" t="s">
        <v>34</v>
      </c>
      <c r="D61" s="32"/>
      <c r="E61" s="51"/>
      <c r="F61" s="33"/>
      <c r="G61" s="32"/>
      <c r="H61" s="51"/>
      <c r="I61" s="33"/>
    </row>
    <row r="62" spans="1:9" ht="12.75" hidden="1">
      <c r="A62" s="25"/>
      <c r="B62" s="31" t="s">
        <v>65</v>
      </c>
      <c r="C62" s="27" t="s">
        <v>34</v>
      </c>
      <c r="D62" s="32"/>
      <c r="E62" s="29"/>
      <c r="F62" s="33"/>
      <c r="G62" s="32"/>
      <c r="H62" s="29"/>
      <c r="I62" s="33"/>
    </row>
    <row r="63" spans="1:9" ht="12.75" hidden="1">
      <c r="A63" s="25"/>
      <c r="B63" s="31"/>
      <c r="C63" s="27" t="s">
        <v>34</v>
      </c>
      <c r="D63" s="32"/>
      <c r="E63" s="29"/>
      <c r="F63" s="33"/>
      <c r="G63" s="32"/>
      <c r="H63" s="29"/>
      <c r="I63" s="33"/>
    </row>
    <row r="64" spans="1:9" ht="12.75" hidden="1">
      <c r="A64" s="25"/>
      <c r="B64" s="31"/>
      <c r="C64" s="27" t="s">
        <v>34</v>
      </c>
      <c r="D64" s="32"/>
      <c r="E64" s="29"/>
      <c r="F64" s="33"/>
      <c r="G64" s="32"/>
      <c r="H64" s="29"/>
      <c r="I64" s="33"/>
    </row>
    <row r="65" spans="1:9" ht="12.75" hidden="1">
      <c r="A65" s="25"/>
      <c r="B65" s="31"/>
      <c r="C65" s="27" t="s">
        <v>34</v>
      </c>
      <c r="D65" s="32"/>
      <c r="E65" s="29"/>
      <c r="F65" s="33"/>
      <c r="G65" s="32"/>
      <c r="H65" s="29"/>
      <c r="I65" s="33"/>
    </row>
    <row r="66" spans="1:9" ht="12.75" hidden="1">
      <c r="A66" s="25"/>
      <c r="B66" s="31"/>
      <c r="C66" s="27" t="s">
        <v>34</v>
      </c>
      <c r="D66" s="32"/>
      <c r="E66" s="29"/>
      <c r="F66" s="33"/>
      <c r="G66" s="32"/>
      <c r="H66" s="29"/>
      <c r="I66" s="33"/>
    </row>
    <row r="67" spans="1:9" ht="12.75">
      <c r="A67" s="25"/>
      <c r="B67" s="31" t="s">
        <v>66</v>
      </c>
      <c r="C67" s="27" t="s">
        <v>34</v>
      </c>
      <c r="D67" s="32"/>
      <c r="E67" s="29"/>
      <c r="F67" s="33">
        <f>14.4+10.5+57</f>
        <v>81.9</v>
      </c>
      <c r="G67" s="32"/>
      <c r="H67" s="29"/>
      <c r="I67" s="33">
        <v>52.7</v>
      </c>
    </row>
    <row r="68" spans="1:9" ht="12.75">
      <c r="A68" s="25"/>
      <c r="B68" s="31" t="s">
        <v>67</v>
      </c>
      <c r="C68" s="27" t="s">
        <v>34</v>
      </c>
      <c r="D68" s="32"/>
      <c r="E68" s="29"/>
      <c r="F68" s="33">
        <v>12</v>
      </c>
      <c r="G68" s="32"/>
      <c r="H68" s="29"/>
      <c r="I68" s="33">
        <v>9.6</v>
      </c>
    </row>
    <row r="69" spans="1:9" ht="18" customHeight="1">
      <c r="A69" s="25">
        <v>7.8</v>
      </c>
      <c r="B69" s="46" t="s">
        <v>68</v>
      </c>
      <c r="C69" s="27" t="s">
        <v>34</v>
      </c>
      <c r="D69" s="32"/>
      <c r="E69" s="32"/>
      <c r="F69" s="30">
        <v>50</v>
      </c>
      <c r="G69" s="32"/>
      <c r="H69" s="32"/>
      <c r="I69" s="30"/>
    </row>
    <row r="70" spans="1:9" ht="22.5" customHeight="1">
      <c r="A70" s="25">
        <v>8</v>
      </c>
      <c r="B70" s="38" t="s">
        <v>69</v>
      </c>
      <c r="C70" s="27"/>
      <c r="D70" s="29"/>
      <c r="E70" s="29"/>
      <c r="F70" s="30">
        <f>F71+F72+F73+F74+F75+F76+F77+F78+F79</f>
        <v>539.8</v>
      </c>
      <c r="G70" s="29"/>
      <c r="H70" s="29"/>
      <c r="I70" s="30">
        <f>I71+I72+I73+I74+I75+I76+I77+I78+I79+I83</f>
        <v>327.15</v>
      </c>
    </row>
    <row r="71" spans="1:9" ht="12.75">
      <c r="A71" s="52">
        <v>8.12</v>
      </c>
      <c r="B71" s="31" t="s">
        <v>70</v>
      </c>
      <c r="C71" s="27" t="s">
        <v>34</v>
      </c>
      <c r="D71" s="32">
        <v>450</v>
      </c>
      <c r="E71" s="32">
        <v>700</v>
      </c>
      <c r="F71" s="33">
        <f>D71*E71/1000</f>
        <v>315</v>
      </c>
      <c r="G71" s="32">
        <v>332</v>
      </c>
      <c r="H71" s="32">
        <v>592</v>
      </c>
      <c r="I71" s="33">
        <v>196.35</v>
      </c>
    </row>
    <row r="72" spans="1:9" ht="27" customHeight="1">
      <c r="A72" s="52">
        <v>8.2</v>
      </c>
      <c r="B72" s="31" t="s">
        <v>71</v>
      </c>
      <c r="C72" s="27" t="s">
        <v>34</v>
      </c>
      <c r="D72" s="32"/>
      <c r="E72" s="32"/>
      <c r="F72" s="33">
        <f>25+30</f>
        <v>55</v>
      </c>
      <c r="G72" s="32"/>
      <c r="H72" s="32"/>
      <c r="I72" s="33">
        <v>22.7</v>
      </c>
    </row>
    <row r="73" spans="1:9" ht="12.75">
      <c r="A73" s="52">
        <v>8.3</v>
      </c>
      <c r="B73" s="31" t="s">
        <v>72</v>
      </c>
      <c r="C73" s="27" t="s">
        <v>34</v>
      </c>
      <c r="D73" s="32"/>
      <c r="E73" s="32"/>
      <c r="F73" s="33">
        <v>91</v>
      </c>
      <c r="G73" s="32"/>
      <c r="H73" s="32"/>
      <c r="I73" s="33">
        <v>91</v>
      </c>
    </row>
    <row r="74" spans="1:9" ht="12.75">
      <c r="A74" s="52">
        <v>8.4</v>
      </c>
      <c r="B74" s="31" t="s">
        <v>73</v>
      </c>
      <c r="C74" s="27" t="s">
        <v>34</v>
      </c>
      <c r="D74" s="32">
        <v>3</v>
      </c>
      <c r="E74" s="32"/>
      <c r="F74" s="33">
        <v>76.4</v>
      </c>
      <c r="G74" s="32"/>
      <c r="H74" s="32"/>
      <c r="I74" s="33"/>
    </row>
    <row r="75" spans="1:9" ht="12.75" hidden="1">
      <c r="A75" s="52">
        <v>8.5</v>
      </c>
      <c r="B75" s="31" t="s">
        <v>74</v>
      </c>
      <c r="C75" s="27" t="s">
        <v>34</v>
      </c>
      <c r="D75" s="32"/>
      <c r="E75" s="32"/>
      <c r="F75" s="33"/>
      <c r="G75" s="32"/>
      <c r="H75" s="32"/>
      <c r="I75" s="33"/>
    </row>
    <row r="76" spans="1:9" ht="12.75" hidden="1">
      <c r="A76" s="52">
        <v>8.6</v>
      </c>
      <c r="B76" s="31" t="s">
        <v>75</v>
      </c>
      <c r="C76" s="27" t="s">
        <v>34</v>
      </c>
      <c r="D76" s="32"/>
      <c r="E76" s="32"/>
      <c r="F76" s="33"/>
      <c r="G76" s="32"/>
      <c r="H76" s="32"/>
      <c r="I76" s="33"/>
    </row>
    <row r="77" spans="1:9" ht="22.5" customHeight="1">
      <c r="A77" s="52">
        <v>8.7</v>
      </c>
      <c r="B77" s="31" t="s">
        <v>76</v>
      </c>
      <c r="C77" s="27"/>
      <c r="D77" s="32">
        <v>80</v>
      </c>
      <c r="E77" s="32">
        <v>30</v>
      </c>
      <c r="F77" s="33">
        <f>D77*E77/1000</f>
        <v>2.4</v>
      </c>
      <c r="G77" s="32"/>
      <c r="H77" s="32">
        <v>30</v>
      </c>
      <c r="I77" s="33">
        <f>G77*H77/1000</f>
        <v>0</v>
      </c>
    </row>
    <row r="78" spans="1:9" ht="12.75" hidden="1">
      <c r="A78" s="52">
        <v>8.8</v>
      </c>
      <c r="B78" s="31" t="s">
        <v>77</v>
      </c>
      <c r="C78" s="27" t="s">
        <v>34</v>
      </c>
      <c r="D78" s="32"/>
      <c r="E78" s="32"/>
      <c r="F78" s="33"/>
      <c r="G78" s="32"/>
      <c r="H78" s="32"/>
      <c r="I78" s="33"/>
    </row>
    <row r="79" spans="1:9" ht="16.5" customHeight="1" hidden="1">
      <c r="A79" s="52">
        <v>8.9</v>
      </c>
      <c r="B79" s="31" t="s">
        <v>78</v>
      </c>
      <c r="C79" s="27" t="s">
        <v>34</v>
      </c>
      <c r="D79" s="32"/>
      <c r="E79" s="32"/>
      <c r="F79" s="33"/>
      <c r="G79" s="32"/>
      <c r="H79" s="32"/>
      <c r="I79" s="33"/>
    </row>
    <row r="80" spans="1:9" ht="16.5" customHeight="1" hidden="1">
      <c r="A80" s="52"/>
      <c r="B80" s="31"/>
      <c r="C80" s="27"/>
      <c r="D80" s="32"/>
      <c r="E80" s="32"/>
      <c r="F80" s="33"/>
      <c r="G80" s="32"/>
      <c r="H80" s="32"/>
      <c r="I80" s="33"/>
    </row>
    <row r="81" spans="1:9" ht="16.5" customHeight="1" hidden="1">
      <c r="A81" s="52"/>
      <c r="B81" s="31"/>
      <c r="C81" s="27"/>
      <c r="D81" s="32"/>
      <c r="E81" s="32"/>
      <c r="F81" s="33"/>
      <c r="G81" s="32"/>
      <c r="H81" s="32"/>
      <c r="I81" s="33"/>
    </row>
    <row r="82" spans="1:9" ht="16.5" customHeight="1" hidden="1">
      <c r="A82" s="52"/>
      <c r="B82" s="31"/>
      <c r="C82" s="27"/>
      <c r="D82" s="32"/>
      <c r="E82" s="32"/>
      <c r="F82" s="33"/>
      <c r="G82" s="32"/>
      <c r="H82" s="32"/>
      <c r="I82" s="33"/>
    </row>
    <row r="83" spans="1:9" ht="28.5" customHeight="1">
      <c r="A83" s="52">
        <v>8.8</v>
      </c>
      <c r="B83" s="31" t="s">
        <v>79</v>
      </c>
      <c r="C83" s="27" t="s">
        <v>34</v>
      </c>
      <c r="D83" s="32"/>
      <c r="E83" s="32"/>
      <c r="F83" s="33"/>
      <c r="G83" s="32"/>
      <c r="H83" s="32"/>
      <c r="I83" s="33">
        <f>11.6+0.9+4.6</f>
        <v>17.1</v>
      </c>
    </row>
    <row r="84" spans="1:9" ht="12.75">
      <c r="A84" s="53">
        <v>9</v>
      </c>
      <c r="B84" s="38" t="s">
        <v>80</v>
      </c>
      <c r="C84" s="27" t="s">
        <v>34</v>
      </c>
      <c r="D84" s="29"/>
      <c r="E84" s="29"/>
      <c r="F84" s="30">
        <f>F85+F90</f>
        <v>306.4</v>
      </c>
      <c r="G84" s="29"/>
      <c r="H84" s="29"/>
      <c r="I84" s="30">
        <f>I85+I90</f>
        <v>132.46</v>
      </c>
    </row>
    <row r="85" spans="1:9" ht="12.75">
      <c r="A85" s="25"/>
      <c r="B85" s="46" t="s">
        <v>81</v>
      </c>
      <c r="C85" s="54" t="s">
        <v>34</v>
      </c>
      <c r="D85" s="55"/>
      <c r="E85" s="55"/>
      <c r="F85" s="56">
        <f>F86+F87+F88+F89</f>
        <v>271.4</v>
      </c>
      <c r="G85" s="55"/>
      <c r="H85" s="55"/>
      <c r="I85" s="56">
        <f>I86+I87+I88+I89</f>
        <v>84.06</v>
      </c>
    </row>
    <row r="86" spans="1:9" ht="12.75">
      <c r="A86" s="25"/>
      <c r="B86" s="31" t="s">
        <v>82</v>
      </c>
      <c r="C86" s="27" t="s">
        <v>34</v>
      </c>
      <c r="D86" s="32"/>
      <c r="E86" s="32"/>
      <c r="F86" s="33">
        <v>15.5</v>
      </c>
      <c r="G86" s="32"/>
      <c r="H86" s="32"/>
      <c r="I86" s="33">
        <v>18.7</v>
      </c>
    </row>
    <row r="87" spans="1:9" ht="12.75">
      <c r="A87" s="25"/>
      <c r="B87" s="31" t="s">
        <v>83</v>
      </c>
      <c r="C87" s="27" t="s">
        <v>34</v>
      </c>
      <c r="D87" s="32"/>
      <c r="E87" s="32"/>
      <c r="F87" s="33">
        <v>112.9</v>
      </c>
      <c r="G87" s="32"/>
      <c r="H87" s="32"/>
      <c r="I87" s="33">
        <v>49.82</v>
      </c>
    </row>
    <row r="88" spans="1:9" ht="12.75">
      <c r="A88" s="25"/>
      <c r="B88" s="31" t="s">
        <v>84</v>
      </c>
      <c r="C88" s="27" t="s">
        <v>34</v>
      </c>
      <c r="D88" s="32"/>
      <c r="E88" s="32"/>
      <c r="F88" s="33">
        <v>20</v>
      </c>
      <c r="G88" s="32"/>
      <c r="H88" s="32"/>
      <c r="I88" s="33">
        <v>15.54</v>
      </c>
    </row>
    <row r="89" spans="1:9" ht="12.75">
      <c r="A89" s="25"/>
      <c r="B89" s="31" t="s">
        <v>85</v>
      </c>
      <c r="C89" s="27" t="s">
        <v>34</v>
      </c>
      <c r="D89" s="32">
        <v>82</v>
      </c>
      <c r="E89" s="32">
        <v>1.5</v>
      </c>
      <c r="F89" s="33">
        <f>E89*D89</f>
        <v>123</v>
      </c>
      <c r="G89" s="32"/>
      <c r="H89" s="32">
        <v>1.5</v>
      </c>
      <c r="I89" s="33">
        <f>H89*G89</f>
        <v>0</v>
      </c>
    </row>
    <row r="90" spans="1:9" s="36" customFormat="1" ht="12.75">
      <c r="A90" s="25"/>
      <c r="B90" s="45" t="s">
        <v>86</v>
      </c>
      <c r="C90" s="35" t="s">
        <v>34</v>
      </c>
      <c r="D90" s="29"/>
      <c r="E90" s="29"/>
      <c r="F90" s="57">
        <v>35</v>
      </c>
      <c r="G90" s="29"/>
      <c r="H90" s="29"/>
      <c r="I90" s="57">
        <v>48.4</v>
      </c>
    </row>
    <row r="91" spans="1:9" s="36" customFormat="1" ht="12.75">
      <c r="A91" s="25">
        <v>10</v>
      </c>
      <c r="B91" s="37" t="s">
        <v>87</v>
      </c>
      <c r="C91" s="35" t="s">
        <v>34</v>
      </c>
      <c r="D91" s="29"/>
      <c r="E91" s="29"/>
      <c r="F91" s="57">
        <v>6</v>
      </c>
      <c r="G91" s="29"/>
      <c r="H91" s="29"/>
      <c r="I91" s="57">
        <v>3.85</v>
      </c>
    </row>
    <row r="92" spans="1:9" s="36" customFormat="1" ht="24.75" customHeight="1">
      <c r="A92" s="25">
        <v>11</v>
      </c>
      <c r="B92" s="34" t="s">
        <v>88</v>
      </c>
      <c r="C92" s="35" t="s">
        <v>34</v>
      </c>
      <c r="D92" s="51">
        <v>4096</v>
      </c>
      <c r="E92" s="29" t="s">
        <v>89</v>
      </c>
      <c r="F92" s="57">
        <f>42.7+35.8</f>
        <v>78.5</v>
      </c>
      <c r="G92" s="51">
        <v>4096</v>
      </c>
      <c r="H92" s="29" t="s">
        <v>89</v>
      </c>
      <c r="I92" s="57">
        <f>42.7+35.8</f>
        <v>78.5</v>
      </c>
    </row>
    <row r="93" spans="1:9" ht="22.5" customHeight="1">
      <c r="A93" s="41" t="s">
        <v>90</v>
      </c>
      <c r="B93" s="41"/>
      <c r="C93" s="42" t="s">
        <v>34</v>
      </c>
      <c r="D93" s="58"/>
      <c r="E93" s="43"/>
      <c r="F93" s="44">
        <f>F94+F95+F96+F97+F104+F129+F130</f>
        <v>4330.061149802</v>
      </c>
      <c r="G93" s="58"/>
      <c r="H93" s="43"/>
      <c r="I93" s="44">
        <f>I94+I95+I96+I97+I104+I129+I130</f>
        <v>4216.8647818</v>
      </c>
    </row>
    <row r="94" spans="1:9" ht="12.75">
      <c r="A94" s="25">
        <v>1</v>
      </c>
      <c r="B94" s="38" t="s">
        <v>91</v>
      </c>
      <c r="C94" s="27" t="s">
        <v>39</v>
      </c>
      <c r="D94" s="32">
        <v>4</v>
      </c>
      <c r="E94" s="29"/>
      <c r="F94" s="30">
        <f>(F5+F9)*4%</f>
        <v>969.7842156815999</v>
      </c>
      <c r="G94" s="32">
        <v>4</v>
      </c>
      <c r="H94" s="29"/>
      <c r="I94" s="30">
        <v>861.44</v>
      </c>
    </row>
    <row r="95" spans="1:9" ht="12.75">
      <c r="A95" s="25">
        <v>2</v>
      </c>
      <c r="B95" s="37" t="s">
        <v>92</v>
      </c>
      <c r="C95" s="27" t="s">
        <v>93</v>
      </c>
      <c r="D95" s="32">
        <v>14.5</v>
      </c>
      <c r="E95" s="29"/>
      <c r="F95" s="30">
        <v>1943.814</v>
      </c>
      <c r="G95" s="32">
        <v>14.5</v>
      </c>
      <c r="H95" s="29"/>
      <c r="I95" s="30">
        <v>1909.36</v>
      </c>
    </row>
    <row r="96" spans="1:9" ht="12.75">
      <c r="A96" s="25">
        <v>3</v>
      </c>
      <c r="B96" s="37" t="s">
        <v>94</v>
      </c>
      <c r="C96" s="27" t="s">
        <v>39</v>
      </c>
      <c r="D96" s="29">
        <v>20.2</v>
      </c>
      <c r="E96" s="29"/>
      <c r="F96" s="30">
        <f>F95*D96%</f>
        <v>392.650428</v>
      </c>
      <c r="G96" s="29">
        <v>20.2</v>
      </c>
      <c r="H96" s="29"/>
      <c r="I96" s="30">
        <f>I95*G96%</f>
        <v>385.69071999999994</v>
      </c>
    </row>
    <row r="97" spans="1:9" ht="12.75">
      <c r="A97" s="25">
        <v>4</v>
      </c>
      <c r="B97" s="37" t="s">
        <v>95</v>
      </c>
      <c r="C97" s="27"/>
      <c r="D97" s="29"/>
      <c r="E97" s="29"/>
      <c r="F97" s="30">
        <f>F98+F99+F103</f>
        <v>307.307094</v>
      </c>
      <c r="G97" s="29"/>
      <c r="H97" s="29"/>
      <c r="I97" s="30">
        <f>I98+I99+I103</f>
        <v>286.39406180000003</v>
      </c>
    </row>
    <row r="98" spans="1:9" ht="17.25" customHeight="1">
      <c r="A98" s="25">
        <v>4.1</v>
      </c>
      <c r="B98" s="46" t="s">
        <v>96</v>
      </c>
      <c r="C98" s="27" t="s">
        <v>34</v>
      </c>
      <c r="D98" s="51">
        <v>197.3</v>
      </c>
      <c r="E98" s="32">
        <v>153.4</v>
      </c>
      <c r="F98" s="33">
        <f>E98*D98*6/1000</f>
        <v>181.59492</v>
      </c>
      <c r="G98" s="51">
        <v>197.3</v>
      </c>
      <c r="H98" s="32">
        <v>153.4</v>
      </c>
      <c r="I98" s="33">
        <f>H98*G98*6/1000</f>
        <v>181.59492</v>
      </c>
    </row>
    <row r="99" spans="1:9" ht="12.75">
      <c r="A99" s="25">
        <v>4.2</v>
      </c>
      <c r="B99" s="46" t="s">
        <v>97</v>
      </c>
      <c r="C99" s="27"/>
      <c r="D99" s="29"/>
      <c r="E99" s="29"/>
      <c r="F99" s="30">
        <f>F100+F101+F102</f>
        <v>125.71217399999999</v>
      </c>
      <c r="G99" s="29"/>
      <c r="H99" s="29"/>
      <c r="I99" s="30">
        <f>I100+I101+I102</f>
        <v>104.7991418</v>
      </c>
    </row>
    <row r="100" spans="1:9" ht="12.75">
      <c r="A100" s="25"/>
      <c r="B100" s="31" t="s">
        <v>98</v>
      </c>
      <c r="C100" s="27" t="s">
        <v>99</v>
      </c>
      <c r="D100" s="32">
        <v>352.2</v>
      </c>
      <c r="E100" s="32" t="s">
        <v>89</v>
      </c>
      <c r="F100" s="33">
        <f>6.15+7.34</f>
        <v>13.49</v>
      </c>
      <c r="G100" s="32">
        <v>352.2</v>
      </c>
      <c r="H100" s="32" t="s">
        <v>89</v>
      </c>
      <c r="I100" s="33">
        <f>6.15+7.34</f>
        <v>13.49</v>
      </c>
    </row>
    <row r="101" spans="1:9" ht="12.75">
      <c r="A101" s="25"/>
      <c r="B101" s="31" t="s">
        <v>100</v>
      </c>
      <c r="C101" s="27" t="s">
        <v>101</v>
      </c>
      <c r="D101" s="32">
        <v>42.3</v>
      </c>
      <c r="E101" s="32">
        <v>1957.38</v>
      </c>
      <c r="F101" s="33">
        <f>E101*D101/1000</f>
        <v>82.797174</v>
      </c>
      <c r="G101" s="32">
        <v>39.61</v>
      </c>
      <c r="H101" s="32">
        <v>1957.38</v>
      </c>
      <c r="I101" s="33">
        <f>H101*G101/1000</f>
        <v>77.5318218</v>
      </c>
    </row>
    <row r="102" spans="1:9" ht="12.75">
      <c r="A102" s="25"/>
      <c r="B102" s="31" t="s">
        <v>102</v>
      </c>
      <c r="C102" s="27" t="s">
        <v>103</v>
      </c>
      <c r="D102" s="32">
        <v>5.35</v>
      </c>
      <c r="E102" s="32">
        <v>5.5</v>
      </c>
      <c r="F102" s="33">
        <f>E102*D102</f>
        <v>29.424999999999997</v>
      </c>
      <c r="G102" s="32">
        <v>3.219</v>
      </c>
      <c r="H102" s="32">
        <v>4.28</v>
      </c>
      <c r="I102" s="33">
        <f>H102*G102</f>
        <v>13.77732</v>
      </c>
    </row>
    <row r="103" spans="1:9" ht="12.75" hidden="1">
      <c r="A103" s="25"/>
      <c r="B103" s="46"/>
      <c r="C103" s="27"/>
      <c r="D103" s="29"/>
      <c r="E103" s="29"/>
      <c r="F103" s="30"/>
      <c r="G103" s="29"/>
      <c r="H103" s="29"/>
      <c r="I103" s="30"/>
    </row>
    <row r="104" spans="1:9" ht="12.75">
      <c r="A104" s="25">
        <v>5</v>
      </c>
      <c r="B104" s="37" t="s">
        <v>104</v>
      </c>
      <c r="C104" s="27"/>
      <c r="D104" s="32"/>
      <c r="E104" s="32"/>
      <c r="F104" s="30">
        <f>F105+F106+F107+F108+F109++F113+F114+F115+F116+F117+F118+F119+F120+F128+F123+F122+F121</f>
        <v>460.37000000000006</v>
      </c>
      <c r="G104" s="32"/>
      <c r="H104" s="32"/>
      <c r="I104" s="30">
        <f>I105+I106+I107+I108+I109++I113+I114+I115+I116+I117+I118+I119+I120+I128+I123+I122+I121+I124+I125+I126+I127</f>
        <v>525.4100000000001</v>
      </c>
    </row>
    <row r="105" spans="1:9" ht="17.25" customHeight="1" hidden="1">
      <c r="A105" s="25"/>
      <c r="B105" s="45" t="s">
        <v>105</v>
      </c>
      <c r="C105" s="27" t="s">
        <v>34</v>
      </c>
      <c r="D105" s="32"/>
      <c r="E105" s="51"/>
      <c r="F105" s="33"/>
      <c r="G105" s="32"/>
      <c r="H105" s="51"/>
      <c r="I105" s="33"/>
    </row>
    <row r="106" spans="1:9" ht="12.75" hidden="1">
      <c r="A106" s="25"/>
      <c r="B106" s="45" t="s">
        <v>106</v>
      </c>
      <c r="C106" s="27" t="s">
        <v>34</v>
      </c>
      <c r="D106" s="32"/>
      <c r="E106" s="32"/>
      <c r="F106" s="33"/>
      <c r="G106" s="32"/>
      <c r="H106" s="32"/>
      <c r="I106" s="33"/>
    </row>
    <row r="107" spans="1:9" ht="12.75" hidden="1">
      <c r="A107" s="25"/>
      <c r="B107" s="45" t="s">
        <v>107</v>
      </c>
      <c r="C107" s="27" t="s">
        <v>34</v>
      </c>
      <c r="D107" s="32"/>
      <c r="E107" s="32"/>
      <c r="F107" s="33"/>
      <c r="G107" s="32"/>
      <c r="H107" s="32"/>
      <c r="I107" s="33"/>
    </row>
    <row r="108" spans="1:9" ht="12.75" hidden="1">
      <c r="A108" s="25"/>
      <c r="B108" s="45" t="s">
        <v>108</v>
      </c>
      <c r="C108" s="27"/>
      <c r="D108" s="51"/>
      <c r="E108" s="32"/>
      <c r="F108" s="33"/>
      <c r="G108" s="51"/>
      <c r="H108" s="32"/>
      <c r="I108" s="33"/>
    </row>
    <row r="109" spans="1:9" ht="12.75">
      <c r="A109" s="25"/>
      <c r="B109" s="45" t="s">
        <v>109</v>
      </c>
      <c r="C109" s="27" t="s">
        <v>34</v>
      </c>
      <c r="D109" s="29"/>
      <c r="E109" s="29"/>
      <c r="F109" s="59">
        <f>F110+F111+F112</f>
        <v>75.31</v>
      </c>
      <c r="G109" s="29"/>
      <c r="H109" s="29"/>
      <c r="I109" s="59">
        <f>I110+I111+I112</f>
        <v>73.95</v>
      </c>
    </row>
    <row r="110" spans="1:9" ht="12.75">
      <c r="A110" s="25"/>
      <c r="B110" s="31" t="s">
        <v>110</v>
      </c>
      <c r="C110" s="27" t="s">
        <v>34</v>
      </c>
      <c r="D110" s="32"/>
      <c r="E110" s="32"/>
      <c r="F110" s="33">
        <v>68.22</v>
      </c>
      <c r="G110" s="32"/>
      <c r="H110" s="32"/>
      <c r="I110" s="33">
        <v>73.95</v>
      </c>
    </row>
    <row r="111" spans="1:9" ht="12.75">
      <c r="A111" s="25"/>
      <c r="B111" s="31" t="s">
        <v>111</v>
      </c>
      <c r="C111" s="27" t="s">
        <v>34</v>
      </c>
      <c r="D111" s="32"/>
      <c r="E111" s="32"/>
      <c r="F111" s="33">
        <v>0.79</v>
      </c>
      <c r="G111" s="32"/>
      <c r="H111" s="32"/>
      <c r="I111" s="33"/>
    </row>
    <row r="112" spans="1:9" ht="17.25" customHeight="1">
      <c r="A112" s="25"/>
      <c r="B112" s="31" t="s">
        <v>112</v>
      </c>
      <c r="C112" s="27" t="s">
        <v>34</v>
      </c>
      <c r="D112" s="32"/>
      <c r="E112" s="32"/>
      <c r="F112" s="33">
        <v>6.3</v>
      </c>
      <c r="G112" s="32"/>
      <c r="H112" s="32"/>
      <c r="I112" s="33"/>
    </row>
    <row r="113" spans="1:9" ht="12.75">
      <c r="A113" s="25"/>
      <c r="B113" s="45" t="s">
        <v>113</v>
      </c>
      <c r="C113" s="27" t="s">
        <v>34</v>
      </c>
      <c r="D113" s="32"/>
      <c r="E113" s="32"/>
      <c r="F113" s="33">
        <v>20</v>
      </c>
      <c r="G113" s="32"/>
      <c r="H113" s="32"/>
      <c r="I113" s="33">
        <v>45.45</v>
      </c>
    </row>
    <row r="114" spans="1:9" ht="34.5" customHeight="1">
      <c r="A114" s="25"/>
      <c r="B114" s="45" t="s">
        <v>114</v>
      </c>
      <c r="C114" s="27" t="s">
        <v>34</v>
      </c>
      <c r="D114" s="32"/>
      <c r="E114" s="32"/>
      <c r="F114" s="33">
        <v>35.5</v>
      </c>
      <c r="G114" s="32"/>
      <c r="H114" s="32"/>
      <c r="I114" s="33">
        <f>19.2+25.4</f>
        <v>44.599999999999994</v>
      </c>
    </row>
    <row r="115" spans="1:9" ht="12.75">
      <c r="A115" s="25"/>
      <c r="B115" s="45" t="s">
        <v>115</v>
      </c>
      <c r="C115" s="27" t="s">
        <v>34</v>
      </c>
      <c r="D115" s="32"/>
      <c r="E115" s="32"/>
      <c r="F115" s="33">
        <v>63</v>
      </c>
      <c r="G115" s="32"/>
      <c r="H115" s="32"/>
      <c r="I115" s="33">
        <f>38.95+13.3+18</f>
        <v>70.25</v>
      </c>
    </row>
    <row r="116" spans="1:9" ht="12.75">
      <c r="A116" s="25"/>
      <c r="B116" s="45" t="s">
        <v>116</v>
      </c>
      <c r="C116" s="27" t="s">
        <v>34</v>
      </c>
      <c r="D116" s="32"/>
      <c r="E116" s="32"/>
      <c r="F116" s="33">
        <v>3</v>
      </c>
      <c r="G116" s="32"/>
      <c r="H116" s="32"/>
      <c r="I116" s="33">
        <v>3.86</v>
      </c>
    </row>
    <row r="117" spans="1:9" ht="12.75">
      <c r="A117" s="25"/>
      <c r="B117" s="45" t="s">
        <v>117</v>
      </c>
      <c r="C117" s="27" t="s">
        <v>34</v>
      </c>
      <c r="D117" s="32"/>
      <c r="E117" s="32"/>
      <c r="F117" s="33">
        <v>51</v>
      </c>
      <c r="G117" s="32"/>
      <c r="H117" s="32"/>
      <c r="I117" s="33">
        <v>58.1</v>
      </c>
    </row>
    <row r="118" spans="1:9" ht="12.75">
      <c r="A118" s="25"/>
      <c r="B118" s="45" t="s">
        <v>118</v>
      </c>
      <c r="C118" s="27" t="s">
        <v>34</v>
      </c>
      <c r="D118" s="51"/>
      <c r="E118" s="32"/>
      <c r="F118" s="33">
        <v>36</v>
      </c>
      <c r="G118" s="51"/>
      <c r="H118" s="32"/>
      <c r="I118" s="33">
        <v>26.61</v>
      </c>
    </row>
    <row r="119" spans="1:9" ht="12.75">
      <c r="A119" s="25"/>
      <c r="B119" s="45" t="s">
        <v>119</v>
      </c>
      <c r="C119" s="27" t="s">
        <v>34</v>
      </c>
      <c r="D119" s="51"/>
      <c r="E119" s="32"/>
      <c r="F119" s="33">
        <v>7.8</v>
      </c>
      <c r="G119" s="51"/>
      <c r="H119" s="32"/>
      <c r="I119" s="33">
        <v>7.8</v>
      </c>
    </row>
    <row r="120" spans="1:9" ht="12.75">
      <c r="A120" s="25"/>
      <c r="B120" s="45" t="s">
        <v>120</v>
      </c>
      <c r="C120" s="27" t="s">
        <v>34</v>
      </c>
      <c r="D120" s="32"/>
      <c r="E120" s="32"/>
      <c r="F120" s="33">
        <v>3.5</v>
      </c>
      <c r="G120" s="32"/>
      <c r="H120" s="32"/>
      <c r="I120" s="33">
        <v>0.6000000000000001</v>
      </c>
    </row>
    <row r="121" spans="1:9" ht="12.75">
      <c r="A121" s="25"/>
      <c r="B121" s="45" t="s">
        <v>121</v>
      </c>
      <c r="C121" s="27" t="s">
        <v>34</v>
      </c>
      <c r="D121" s="32"/>
      <c r="E121" s="32"/>
      <c r="F121" s="33">
        <v>54.6</v>
      </c>
      <c r="G121" s="32"/>
      <c r="H121" s="32"/>
      <c r="I121" s="33">
        <v>54.6</v>
      </c>
    </row>
    <row r="122" spans="1:9" ht="12.75">
      <c r="A122" s="25"/>
      <c r="B122" s="45" t="s">
        <v>122</v>
      </c>
      <c r="C122" s="27" t="s">
        <v>34</v>
      </c>
      <c r="D122" s="32"/>
      <c r="E122" s="32"/>
      <c r="F122" s="33">
        <v>27.66</v>
      </c>
      <c r="G122" s="32"/>
      <c r="H122" s="32"/>
      <c r="I122" s="33">
        <v>23.65</v>
      </c>
    </row>
    <row r="123" spans="1:9" ht="12.75">
      <c r="A123" s="25"/>
      <c r="B123" s="45" t="s">
        <v>123</v>
      </c>
      <c r="C123" s="27" t="s">
        <v>34</v>
      </c>
      <c r="D123" s="32"/>
      <c r="E123" s="32"/>
      <c r="F123" s="33">
        <v>80</v>
      </c>
      <c r="G123" s="32"/>
      <c r="H123" s="32"/>
      <c r="I123" s="33">
        <v>34</v>
      </c>
    </row>
    <row r="124" spans="1:9" ht="12.75">
      <c r="A124" s="25"/>
      <c r="B124" s="45" t="s">
        <v>124</v>
      </c>
      <c r="C124" s="27" t="s">
        <v>34</v>
      </c>
      <c r="D124" s="32"/>
      <c r="E124" s="32"/>
      <c r="F124" s="33"/>
      <c r="G124" s="32"/>
      <c r="H124" s="32"/>
      <c r="I124" s="33">
        <v>8.9</v>
      </c>
    </row>
    <row r="125" spans="1:9" ht="12.75">
      <c r="A125" s="25"/>
      <c r="B125" s="45" t="s">
        <v>125</v>
      </c>
      <c r="C125" s="27" t="s">
        <v>34</v>
      </c>
      <c r="D125" s="32"/>
      <c r="E125" s="32"/>
      <c r="F125" s="33"/>
      <c r="G125" s="32"/>
      <c r="H125" s="32"/>
      <c r="I125" s="33">
        <v>12.9</v>
      </c>
    </row>
    <row r="126" spans="1:9" ht="12.75">
      <c r="A126" s="25"/>
      <c r="B126" s="45" t="s">
        <v>126</v>
      </c>
      <c r="C126" s="27" t="s">
        <v>34</v>
      </c>
      <c r="D126" s="32"/>
      <c r="E126" s="32"/>
      <c r="F126" s="33"/>
      <c r="G126" s="32"/>
      <c r="H126" s="32"/>
      <c r="I126" s="33">
        <v>33.3</v>
      </c>
    </row>
    <row r="127" spans="1:9" ht="12.75">
      <c r="A127" s="25"/>
      <c r="B127" s="45" t="s">
        <v>127</v>
      </c>
      <c r="C127" s="27" t="s">
        <v>34</v>
      </c>
      <c r="D127" s="32"/>
      <c r="E127" s="32"/>
      <c r="F127" s="33"/>
      <c r="G127" s="32"/>
      <c r="H127" s="32"/>
      <c r="I127" s="33">
        <f>10.84+13</f>
        <v>23.84</v>
      </c>
    </row>
    <row r="128" spans="1:9" ht="15.75" customHeight="1">
      <c r="A128" s="25"/>
      <c r="B128" s="45" t="s">
        <v>128</v>
      </c>
      <c r="C128" s="27" t="s">
        <v>34</v>
      </c>
      <c r="D128" s="29"/>
      <c r="E128" s="29"/>
      <c r="F128" s="33">
        <v>3</v>
      </c>
      <c r="G128" s="29"/>
      <c r="H128" s="29"/>
      <c r="I128" s="33">
        <v>3</v>
      </c>
    </row>
    <row r="129" spans="1:9" ht="12.75">
      <c r="A129" s="25">
        <v>6</v>
      </c>
      <c r="B129" s="37" t="s">
        <v>129</v>
      </c>
      <c r="C129" s="27" t="s">
        <v>34</v>
      </c>
      <c r="D129" s="29"/>
      <c r="E129" s="29"/>
      <c r="F129" s="30">
        <v>5.8</v>
      </c>
      <c r="G129" s="29"/>
      <c r="H129" s="29"/>
      <c r="I129" s="30">
        <v>4.5</v>
      </c>
    </row>
    <row r="130" spans="1:9" ht="12.75">
      <c r="A130" s="25">
        <v>7</v>
      </c>
      <c r="B130" s="38" t="s">
        <v>130</v>
      </c>
      <c r="C130" s="27" t="s">
        <v>34</v>
      </c>
      <c r="D130" s="29"/>
      <c r="E130" s="29"/>
      <c r="F130" s="30">
        <f>(F8+F5)*1%</f>
        <v>250.3354121204</v>
      </c>
      <c r="G130" s="29"/>
      <c r="H130" s="29"/>
      <c r="I130" s="30">
        <v>244.07</v>
      </c>
    </row>
    <row r="131" spans="1:9" ht="12.75">
      <c r="A131" s="25"/>
      <c r="B131" s="38" t="s">
        <v>131</v>
      </c>
      <c r="C131" s="27"/>
      <c r="D131" s="29"/>
      <c r="E131" s="29"/>
      <c r="F131" s="30">
        <f>F8-F32</f>
        <v>-0.0034232020007038955</v>
      </c>
      <c r="G131" s="29"/>
      <c r="H131" s="29"/>
      <c r="I131" s="30">
        <f>I8-I32</f>
        <v>600.1421424</v>
      </c>
    </row>
    <row r="132" spans="1:3" ht="12.75">
      <c r="A132" s="60"/>
      <c r="C132" s="61"/>
    </row>
    <row r="133" spans="2:7" ht="12.75">
      <c r="B133" s="2" t="s">
        <v>132</v>
      </c>
      <c r="C133" s="61"/>
      <c r="D133" s="3" t="s">
        <v>133</v>
      </c>
      <c r="G133" s="3" t="s">
        <v>133</v>
      </c>
    </row>
    <row r="135" spans="2:7" ht="12.75">
      <c r="B135" s="2" t="s">
        <v>134</v>
      </c>
      <c r="D135" s="3" t="s">
        <v>135</v>
      </c>
      <c r="G135" s="3" t="s">
        <v>135</v>
      </c>
    </row>
  </sheetData>
  <sheetProtection selectLockedCells="1" selectUnlockedCells="1"/>
  <mergeCells count="10">
    <mergeCell ref="A2:F2"/>
    <mergeCell ref="A3:A4"/>
    <mergeCell ref="B3:B4"/>
    <mergeCell ref="C3:C4"/>
    <mergeCell ref="D3:F3"/>
    <mergeCell ref="G3:I3"/>
    <mergeCell ref="A8:B8"/>
    <mergeCell ref="A32:B32"/>
    <mergeCell ref="A33:B33"/>
    <mergeCell ref="A93:B93"/>
  </mergeCells>
  <printOptions/>
  <pageMargins left="0.5513888888888889" right="0" top="0.15763888888888888" bottom="0.1576388888888888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2015-08-31T05:07:52Z</cp:lastPrinted>
  <dcterms:created xsi:type="dcterms:W3CDTF">1996-10-08T23:32:33Z</dcterms:created>
  <dcterms:modified xsi:type="dcterms:W3CDTF">2015-08-31T05:08:59Z</dcterms:modified>
  <cp:category/>
  <cp:version/>
  <cp:contentType/>
  <cp:contentStatus/>
  <cp:revision>7</cp:revision>
</cp:coreProperties>
</file>